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drawings/drawing4.xml" ContentType="application/vnd.openxmlformats-officedocument.drawing+xml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DieseArbeitsmappe"/>
  <mc:AlternateContent xmlns:mc="http://schemas.openxmlformats.org/markup-compatibility/2006">
    <mc:Choice Requires="x15">
      <x15ac:absPath xmlns:x15ac="http://schemas.microsoft.com/office/spreadsheetml/2010/11/ac" url="D:\Privat\BLT2024\"/>
    </mc:Choice>
  </mc:AlternateContent>
  <bookViews>
    <workbookView xWindow="0" yWindow="0" windowWidth="28800" windowHeight="11805" tabRatio="786"/>
  </bookViews>
  <sheets>
    <sheet name="Regeln" sheetId="1636" r:id="rId1"/>
    <sheet name="Tipps eintragen" sheetId="3" r:id="rId2"/>
    <sheet name="TippTabelle" sheetId="1" r:id="rId3"/>
    <sheet name="Druckversion Tipps" sheetId="97" r:id="rId4"/>
    <sheet name="Ergebnisse eintragen" sheetId="2" r:id="rId5"/>
    <sheet name="Umfrage" sheetId="1637" r:id="rId6"/>
  </sheets>
  <definedNames>
    <definedName name="_0_Mstr_Ab">'Tipps eintragen'!$D$379:$G$382</definedName>
    <definedName name="_0_TippGesamt">'Tipps eintragen'!$D$6:$F$382</definedName>
    <definedName name="_0_Tipps">'Tipps eintragen'!$D$6:$F$377</definedName>
    <definedName name="_1._Spieltag">'Ergebnisse eintragen'!$A$3:$K$12</definedName>
    <definedName name="_10._Spieltag">'Ergebnisse eintragen'!$A$102:$K$111</definedName>
    <definedName name="_10SA">'Ergebnisse eintragen'!$C$103:$K$111</definedName>
    <definedName name="_11._Spieltag">'Ergebnisse eintragen'!$A$113:$K$122</definedName>
    <definedName name="_11SA">'Ergebnisse eintragen'!$C$114:$K$122</definedName>
    <definedName name="_12._Spieltag">'Ergebnisse eintragen'!$A$124:$K$133</definedName>
    <definedName name="_12SA">'Ergebnisse eintragen'!$C$125:$K$133</definedName>
    <definedName name="_13._Spieltag">'Ergebnisse eintragen'!$A$135:$K$144</definedName>
    <definedName name="_13SA">'Ergebnisse eintragen'!$C$136:$K$144</definedName>
    <definedName name="_14._Spieltag">'Ergebnisse eintragen'!$A$146:$K$155</definedName>
    <definedName name="_14.Spieltag">'Ergebnisse eintragen'!$A$146:$K$155</definedName>
    <definedName name="_14SA">'Ergebnisse eintragen'!$C$147:$K$155</definedName>
    <definedName name="_15._Spieltag">'Ergebnisse eintragen'!$A$157:$K$166</definedName>
    <definedName name="_15SA">'Ergebnisse eintragen'!$C$158:$K$166</definedName>
    <definedName name="_16._Spieltag">'Ergebnisse eintragen'!$A$168:$K$177</definedName>
    <definedName name="_16SA">'Ergebnisse eintragen'!$C$169:$K$177</definedName>
    <definedName name="_17._Spieltag">'Ergebnisse eintragen'!$A$179:$K$188</definedName>
    <definedName name="_17SA">'Ergebnisse eintragen'!$C$180:$K$188</definedName>
    <definedName name="_18._Spieltag">'Ergebnisse eintragen'!$A$190:$K$199</definedName>
    <definedName name="_18SA">'Ergebnisse eintragen'!$C$191:$K$199</definedName>
    <definedName name="_19._Spieltag">'Ergebnisse eintragen'!$A$201:$K$210</definedName>
    <definedName name="_19SA">'Ergebnisse eintragen'!$C$202:$K$210</definedName>
    <definedName name="_1SA">'Ergebnisse eintragen'!$C$4:$K$12</definedName>
    <definedName name="_2._Spieltag">'Ergebnisse eintragen'!$A$14:$K$23</definedName>
    <definedName name="_20._Spieltag">'Ergebnisse eintragen'!$A$212:$K$221</definedName>
    <definedName name="_20SA">'Ergebnisse eintragen'!$C$213:$K$221</definedName>
    <definedName name="_21._Spieltag">'Ergebnisse eintragen'!$A$223:$K$232</definedName>
    <definedName name="_21SA">'Ergebnisse eintragen'!$C$224:$K$232</definedName>
    <definedName name="_22._Spieltag">'Ergebnisse eintragen'!$A$234:$K$243</definedName>
    <definedName name="_22SA">'Ergebnisse eintragen'!$C$235:$K$243</definedName>
    <definedName name="_23._Spieltag">'Ergebnisse eintragen'!$A$245:$K$254</definedName>
    <definedName name="_23SA">'Ergebnisse eintragen'!$C$246:$K$254</definedName>
    <definedName name="_24._Spieltag">'Ergebnisse eintragen'!$A$256:$K$265</definedName>
    <definedName name="_24SA">'Ergebnisse eintragen'!$C$257:$K$265</definedName>
    <definedName name="_25._Spieltag">'Ergebnisse eintragen'!$A$267:$K$276</definedName>
    <definedName name="_25SA">'Ergebnisse eintragen'!$C$268:$K$276</definedName>
    <definedName name="_26._Spieltag">'Ergebnisse eintragen'!$A$278:$K$287</definedName>
    <definedName name="_26SA">'Ergebnisse eintragen'!$C$279:$K$287</definedName>
    <definedName name="_27._Spieltag">'Ergebnisse eintragen'!$A$289:$K$298</definedName>
    <definedName name="_27SA">'Ergebnisse eintragen'!$C$290:$K$298</definedName>
    <definedName name="_28._Spieltag">'Ergebnisse eintragen'!$A$300:$K$309</definedName>
    <definedName name="_28SA">'Ergebnisse eintragen'!$C$301:$K$309</definedName>
    <definedName name="_29._Spieltag">'Ergebnisse eintragen'!$A$311:$K$320</definedName>
    <definedName name="_29SA">'Ergebnisse eintragen'!$C$312:$K$320</definedName>
    <definedName name="_2SA">'Ergebnisse eintragen'!$C$15:$K$23</definedName>
    <definedName name="_3._Spieltag">'Ergebnisse eintragen'!$A$25:$K$34</definedName>
    <definedName name="_30._Spieltag">'Ergebnisse eintragen'!$A$322:$K$331</definedName>
    <definedName name="_30SA">'Ergebnisse eintragen'!$C$323:$K$331</definedName>
    <definedName name="_31._Spieltag">'Ergebnisse eintragen'!$A$333:$K$342</definedName>
    <definedName name="_31SA">'Ergebnisse eintragen'!$C$334:$K$342</definedName>
    <definedName name="_32._Spieltag">'Ergebnisse eintragen'!$A$344:$K$353</definedName>
    <definedName name="_32SA">'Ergebnisse eintragen'!$C$345:$K$353</definedName>
    <definedName name="_33._Spieltag">'Ergebnisse eintragen'!$A$355:$K$364</definedName>
    <definedName name="_33SA">'Ergebnisse eintragen'!$C$356:$K$364</definedName>
    <definedName name="_34._Spieltag">'Ergebnisse eintragen'!$A$366:$K$375</definedName>
    <definedName name="_34SA">'Ergebnisse eintragen'!$C$367:$K$375</definedName>
    <definedName name="_3SA">'Ergebnisse eintragen'!$C$26:$K$34</definedName>
    <definedName name="_4._Spieltag">'Ergebnisse eintragen'!$A$36:$K$45</definedName>
    <definedName name="_4SA">'Ergebnisse eintragen'!$C$37:$K$45</definedName>
    <definedName name="_5._Spieltag">'Ergebnisse eintragen'!$A$47:$K$56</definedName>
    <definedName name="_5SA">'Ergebnisse eintragen'!$C$48:$K$56</definedName>
    <definedName name="_6._Spieltag">'Ergebnisse eintragen'!$A$58:$K$67</definedName>
    <definedName name="_6SA">'Ergebnisse eintragen'!$C$59:$K$67</definedName>
    <definedName name="_7._Spieltag">'Ergebnisse eintragen'!$A$69:$K$78</definedName>
    <definedName name="_7SA">'Ergebnisse eintragen'!$C$70:$K$78</definedName>
    <definedName name="_8._Spieltag">'Ergebnisse eintragen'!$A$80:$K$89</definedName>
    <definedName name="_8SA">'Ergebnisse eintragen'!$C$81:$K$89</definedName>
    <definedName name="_9._Spieltag">'Ergebnisse eintragen'!$A$91:$K$100</definedName>
    <definedName name="_9SA">'Ergebnisse eintragen'!$C$92:$K$100</definedName>
    <definedName name="_A_Tipps">'Tipps eintragen'!$D$6:$F$377</definedName>
    <definedName name="Absteiger1">'Tipps eintragen'!$D$379:$F$3935</definedName>
    <definedName name="Absteiger2">'Tipps eintragen'!$D$381:$F$381</definedName>
    <definedName name="Absteiger3">'Tipps eintragen'!#REF!</definedName>
    <definedName name="_xlnm.Print_Area" localSheetId="3">'Druckversion Tipps'!$A$1:$R$122</definedName>
    <definedName name="Meister">'Tipps eintragen'!$D$379:$F$379</definedName>
    <definedName name="Pkte_Abst">'Tipps eintragen'!$C$389</definedName>
    <definedName name="Pkte_AS">'Tipps eintragen'!$C$386</definedName>
    <definedName name="Pkte_HS">'Tipps eintragen'!$C$385</definedName>
    <definedName name="Pkte_Mstr">'Tipps eintragen'!$C$388</definedName>
    <definedName name="Pkte_U">'Tipps eintragen'!$C$387</definedName>
    <definedName name="Tipps">'Tipps eintragen'!$D$6:$F$377</definedName>
  </definedNames>
  <calcPr calcId="162913" concurrentManualCount="1"/>
  <fileRecoveryPr repairLoad="1"/>
</workbook>
</file>

<file path=xl/calcChain.xml><?xml version="1.0" encoding="utf-8"?>
<calcChain xmlns="http://schemas.openxmlformats.org/spreadsheetml/2006/main">
  <c r="A1" i="97" l="1"/>
  <c r="H396" i="2" l="1"/>
  <c r="C115" i="2"/>
  <c r="C116" i="2"/>
  <c r="C117" i="2"/>
  <c r="C118" i="2"/>
  <c r="C119" i="2"/>
  <c r="C120" i="2"/>
  <c r="C121" i="2"/>
  <c r="C122" i="2"/>
  <c r="C114" i="2"/>
  <c r="A115" i="2"/>
  <c r="A116" i="2"/>
  <c r="A117" i="2"/>
  <c r="A118" i="2"/>
  <c r="A119" i="2"/>
  <c r="A120" i="2"/>
  <c r="A121" i="2"/>
  <c r="A122" i="2"/>
  <c r="A114" i="2"/>
  <c r="C3" i="97"/>
  <c r="C4" i="97"/>
  <c r="C5" i="97"/>
  <c r="C6" i="97"/>
  <c r="C7" i="97"/>
  <c r="C8" i="97"/>
  <c r="C9" i="97"/>
  <c r="C10" i="97"/>
  <c r="C11" i="97"/>
  <c r="G51" i="97"/>
  <c r="I51" i="97"/>
  <c r="G1" i="97"/>
  <c r="N103" i="97"/>
  <c r="N93" i="97"/>
  <c r="N83" i="97"/>
  <c r="N73" i="97"/>
  <c r="N63" i="97"/>
  <c r="N42" i="97"/>
  <c r="N32" i="97"/>
  <c r="N22" i="97"/>
  <c r="N12" i="97"/>
  <c r="N2" i="97"/>
  <c r="H113" i="97"/>
  <c r="H103" i="97"/>
  <c r="H93" i="97"/>
  <c r="H83" i="97"/>
  <c r="H73" i="97"/>
  <c r="H63" i="97"/>
  <c r="H52" i="97"/>
  <c r="H42" i="97"/>
  <c r="H32" i="97"/>
  <c r="H22" i="97"/>
  <c r="H12" i="97"/>
  <c r="H2" i="97"/>
  <c r="B113" i="97"/>
  <c r="B103" i="97"/>
  <c r="B93" i="97"/>
  <c r="B83" i="97"/>
  <c r="B73" i="97"/>
  <c r="B63" i="97"/>
  <c r="B52" i="97"/>
  <c r="B42" i="97"/>
  <c r="B32" i="97"/>
  <c r="B12" i="97"/>
  <c r="B22" i="97"/>
  <c r="I106" i="97"/>
  <c r="D3" i="3"/>
  <c r="C375" i="2"/>
  <c r="C374" i="2"/>
  <c r="C373" i="2"/>
  <c r="C372" i="2"/>
  <c r="C371" i="2"/>
  <c r="C370" i="2"/>
  <c r="C369" i="2"/>
  <c r="C368" i="2"/>
  <c r="C367" i="2"/>
  <c r="C364" i="2"/>
  <c r="C363" i="2"/>
  <c r="C362" i="2"/>
  <c r="C361" i="2"/>
  <c r="C360" i="2"/>
  <c r="C359" i="2"/>
  <c r="C358" i="2"/>
  <c r="C357" i="2"/>
  <c r="C356" i="2"/>
  <c r="C353" i="2"/>
  <c r="C352" i="2"/>
  <c r="C351" i="2"/>
  <c r="C350" i="2"/>
  <c r="C349" i="2"/>
  <c r="C348" i="2"/>
  <c r="C347" i="2"/>
  <c r="C346" i="2"/>
  <c r="C345" i="2"/>
  <c r="C342" i="2"/>
  <c r="C341" i="2"/>
  <c r="C340" i="2"/>
  <c r="C339" i="2"/>
  <c r="C338" i="2"/>
  <c r="C337" i="2"/>
  <c r="C336" i="2"/>
  <c r="C335" i="2"/>
  <c r="C334" i="2"/>
  <c r="C331" i="2"/>
  <c r="C330" i="2"/>
  <c r="C329" i="2"/>
  <c r="C328" i="2"/>
  <c r="C327" i="2"/>
  <c r="C326" i="2"/>
  <c r="C325" i="2"/>
  <c r="C324" i="2"/>
  <c r="C323" i="2"/>
  <c r="C320" i="2"/>
  <c r="C319" i="2"/>
  <c r="C318" i="2"/>
  <c r="C317" i="2"/>
  <c r="C316" i="2"/>
  <c r="C315" i="2"/>
  <c r="C314" i="2"/>
  <c r="C313" i="2"/>
  <c r="C312" i="2"/>
  <c r="C309" i="2"/>
  <c r="C308" i="2"/>
  <c r="C307" i="2"/>
  <c r="C306" i="2"/>
  <c r="C305" i="2"/>
  <c r="C304" i="2"/>
  <c r="C303" i="2"/>
  <c r="C302" i="2"/>
  <c r="C301" i="2"/>
  <c r="C298" i="2"/>
  <c r="C297" i="2"/>
  <c r="C296" i="2"/>
  <c r="C295" i="2"/>
  <c r="C294" i="2"/>
  <c r="C293" i="2"/>
  <c r="C292" i="2"/>
  <c r="C291" i="2"/>
  <c r="C290" i="2"/>
  <c r="C287" i="2"/>
  <c r="C286" i="2"/>
  <c r="C285" i="2"/>
  <c r="C284" i="2"/>
  <c r="C283" i="2"/>
  <c r="C282" i="2"/>
  <c r="C281" i="2"/>
  <c r="C280" i="2"/>
  <c r="C279" i="2"/>
  <c r="C276" i="2"/>
  <c r="C275" i="2"/>
  <c r="C274" i="2"/>
  <c r="C273" i="2"/>
  <c r="C272" i="2"/>
  <c r="C271" i="2"/>
  <c r="C270" i="2"/>
  <c r="C269" i="2"/>
  <c r="C268" i="2"/>
  <c r="C265" i="2"/>
  <c r="C264" i="2"/>
  <c r="C263" i="2"/>
  <c r="C262" i="2"/>
  <c r="C261" i="2"/>
  <c r="C260" i="2"/>
  <c r="C259" i="2"/>
  <c r="C258" i="2"/>
  <c r="C257" i="2"/>
  <c r="C254" i="2"/>
  <c r="C253" i="2"/>
  <c r="C252" i="2"/>
  <c r="C251" i="2"/>
  <c r="C250" i="2"/>
  <c r="C249" i="2"/>
  <c r="C248" i="2"/>
  <c r="C247" i="2"/>
  <c r="C246" i="2"/>
  <c r="CR5" i="1"/>
  <c r="CS5" i="1"/>
  <c r="C243" i="2"/>
  <c r="C242" i="2"/>
  <c r="C241" i="2"/>
  <c r="C240" i="2"/>
  <c r="C239" i="2"/>
  <c r="C238" i="2"/>
  <c r="C237" i="2"/>
  <c r="C236" i="2"/>
  <c r="C235" i="2"/>
  <c r="C232" i="2"/>
  <c r="C231" i="2"/>
  <c r="C230" i="2"/>
  <c r="C229" i="2"/>
  <c r="C228" i="2"/>
  <c r="C227" i="2"/>
  <c r="C226" i="2"/>
  <c r="C225" i="2"/>
  <c r="C224" i="2"/>
  <c r="C221" i="2"/>
  <c r="C220" i="2"/>
  <c r="C219" i="2"/>
  <c r="C218" i="2"/>
  <c r="C217" i="2"/>
  <c r="C216" i="2"/>
  <c r="C215" i="2"/>
  <c r="C214" i="2"/>
  <c r="C213" i="2"/>
  <c r="C210" i="2"/>
  <c r="C209" i="2"/>
  <c r="C208" i="2"/>
  <c r="C207" i="2"/>
  <c r="C206" i="2"/>
  <c r="C205" i="2"/>
  <c r="C204" i="2"/>
  <c r="C203" i="2"/>
  <c r="C202" i="2"/>
  <c r="C199" i="2"/>
  <c r="C198" i="2"/>
  <c r="C197" i="2"/>
  <c r="C196" i="2"/>
  <c r="C195" i="2"/>
  <c r="C194" i="2"/>
  <c r="C193" i="2"/>
  <c r="C192" i="2"/>
  <c r="C191" i="2"/>
  <c r="C188" i="2"/>
  <c r="C187" i="2"/>
  <c r="C186" i="2"/>
  <c r="C185" i="2"/>
  <c r="C184" i="2"/>
  <c r="C183" i="2"/>
  <c r="C182" i="2"/>
  <c r="C181" i="2"/>
  <c r="C180" i="2"/>
  <c r="C177" i="2"/>
  <c r="C176" i="2"/>
  <c r="C175" i="2"/>
  <c r="C174" i="2"/>
  <c r="C173" i="2"/>
  <c r="C172" i="2"/>
  <c r="C171" i="2"/>
  <c r="C170" i="2"/>
  <c r="C169" i="2"/>
  <c r="C166" i="2"/>
  <c r="C165" i="2"/>
  <c r="C164" i="2"/>
  <c r="C163" i="2"/>
  <c r="C162" i="2"/>
  <c r="C161" i="2"/>
  <c r="C160" i="2"/>
  <c r="C159" i="2"/>
  <c r="C158" i="2"/>
  <c r="C155" i="2"/>
  <c r="C154" i="2"/>
  <c r="C153" i="2"/>
  <c r="C152" i="2"/>
  <c r="C151" i="2"/>
  <c r="C150" i="2"/>
  <c r="C149" i="2"/>
  <c r="C148" i="2"/>
  <c r="C147" i="2"/>
  <c r="C144" i="2"/>
  <c r="C143" i="2"/>
  <c r="C142" i="2"/>
  <c r="C141" i="2"/>
  <c r="C140" i="2"/>
  <c r="C139" i="2"/>
  <c r="C138" i="2"/>
  <c r="C137" i="2"/>
  <c r="C136" i="2"/>
  <c r="C133" i="2"/>
  <c r="C132" i="2"/>
  <c r="C131" i="2"/>
  <c r="C130" i="2"/>
  <c r="C129" i="2"/>
  <c r="C128" i="2"/>
  <c r="C127" i="2"/>
  <c r="C126" i="2"/>
  <c r="C125" i="2"/>
  <c r="C111" i="2"/>
  <c r="C110" i="2"/>
  <c r="C109" i="2"/>
  <c r="C108" i="2"/>
  <c r="C107" i="2"/>
  <c r="C106" i="2"/>
  <c r="C105" i="2"/>
  <c r="C104" i="2"/>
  <c r="C103" i="2"/>
  <c r="C100" i="2"/>
  <c r="C99" i="2"/>
  <c r="C98" i="2"/>
  <c r="C97" i="2"/>
  <c r="C96" i="2"/>
  <c r="C95" i="2"/>
  <c r="C94" i="2"/>
  <c r="C93" i="2"/>
  <c r="C92" i="2"/>
  <c r="C89" i="2"/>
  <c r="C88" i="2"/>
  <c r="C87" i="2"/>
  <c r="C86" i="2"/>
  <c r="C85" i="2"/>
  <c r="C84" i="2"/>
  <c r="C83" i="2"/>
  <c r="C82" i="2"/>
  <c r="C81" i="2"/>
  <c r="C78" i="2"/>
  <c r="C77" i="2"/>
  <c r="C76" i="2"/>
  <c r="C75" i="2"/>
  <c r="C74" i="2"/>
  <c r="C73" i="2"/>
  <c r="C72" i="2"/>
  <c r="C71" i="2"/>
  <c r="C70" i="2"/>
  <c r="C67" i="2"/>
  <c r="C66" i="2"/>
  <c r="C65" i="2"/>
  <c r="C64" i="2"/>
  <c r="C63" i="2"/>
  <c r="C62" i="2"/>
  <c r="C61" i="2"/>
  <c r="C60" i="2"/>
  <c r="C59" i="2"/>
  <c r="C56" i="2"/>
  <c r="C55" i="2"/>
  <c r="C54" i="2"/>
  <c r="C53" i="2"/>
  <c r="C52" i="2"/>
  <c r="C51" i="2"/>
  <c r="C50" i="2"/>
  <c r="C49" i="2"/>
  <c r="C48" i="2"/>
  <c r="C45" i="2"/>
  <c r="C44" i="2"/>
  <c r="C43" i="2"/>
  <c r="C42" i="2"/>
  <c r="C41" i="2"/>
  <c r="C40" i="2"/>
  <c r="C39" i="2"/>
  <c r="C38" i="2"/>
  <c r="C37" i="2"/>
  <c r="C34" i="2"/>
  <c r="C33" i="2"/>
  <c r="C32" i="2"/>
  <c r="C31" i="2"/>
  <c r="C30" i="2"/>
  <c r="C29" i="2"/>
  <c r="C28" i="2"/>
  <c r="C27" i="2"/>
  <c r="C26" i="2"/>
  <c r="C23" i="2"/>
  <c r="C22" i="2"/>
  <c r="C21" i="2"/>
  <c r="C20" i="2"/>
  <c r="C19" i="2"/>
  <c r="C18" i="2"/>
  <c r="C17" i="2"/>
  <c r="C16" i="2"/>
  <c r="C15" i="2"/>
  <c r="C12" i="2"/>
  <c r="C11" i="2"/>
  <c r="C10" i="2"/>
  <c r="C9" i="2"/>
  <c r="C8" i="2"/>
  <c r="C7" i="2"/>
  <c r="C6" i="2"/>
  <c r="C5" i="2"/>
  <c r="C4" i="2"/>
  <c r="A14" i="2"/>
  <c r="A375" i="2"/>
  <c r="A374" i="2"/>
  <c r="A373" i="2"/>
  <c r="A372" i="2"/>
  <c r="A371" i="2"/>
  <c r="A370" i="2"/>
  <c r="A369" i="2"/>
  <c r="A368" i="2"/>
  <c r="A367" i="2"/>
  <c r="A366" i="2"/>
  <c r="A364" i="2"/>
  <c r="A363" i="2"/>
  <c r="A362" i="2"/>
  <c r="A361" i="2"/>
  <c r="A360" i="2"/>
  <c r="A359" i="2"/>
  <c r="A358" i="2"/>
  <c r="A357" i="2"/>
  <c r="A356" i="2"/>
  <c r="A355" i="2"/>
  <c r="A353" i="2"/>
  <c r="A352" i="2"/>
  <c r="A351" i="2"/>
  <c r="A350" i="2"/>
  <c r="A349" i="2"/>
  <c r="A348" i="2"/>
  <c r="A347" i="2"/>
  <c r="A346" i="2"/>
  <c r="A345" i="2"/>
  <c r="A344" i="2"/>
  <c r="A342" i="2"/>
  <c r="A341" i="2"/>
  <c r="A340" i="2"/>
  <c r="A339" i="2"/>
  <c r="A338" i="2"/>
  <c r="A337" i="2"/>
  <c r="A336" i="2"/>
  <c r="A335" i="2"/>
  <c r="A334" i="2"/>
  <c r="A333" i="2"/>
  <c r="DV20" i="1"/>
  <c r="DW20" i="1"/>
  <c r="A331" i="2"/>
  <c r="A330" i="2"/>
  <c r="A329" i="2"/>
  <c r="A328" i="2"/>
  <c r="A327" i="2"/>
  <c r="A326" i="2"/>
  <c r="A325" i="2"/>
  <c r="A324" i="2"/>
  <c r="A323" i="2"/>
  <c r="A322" i="2"/>
  <c r="A320" i="2"/>
  <c r="A319" i="2"/>
  <c r="A318" i="2"/>
  <c r="A317" i="2"/>
  <c r="A316" i="2"/>
  <c r="A315" i="2"/>
  <c r="A314" i="2"/>
  <c r="A313" i="2"/>
  <c r="A312" i="2"/>
  <c r="A311" i="2"/>
  <c r="A309" i="2"/>
  <c r="A308" i="2"/>
  <c r="A307" i="2"/>
  <c r="A306" i="2"/>
  <c r="A305" i="2"/>
  <c r="A304" i="2"/>
  <c r="A303" i="2"/>
  <c r="A302" i="2"/>
  <c r="A301" i="2"/>
  <c r="A300" i="2"/>
  <c r="A298" i="2"/>
  <c r="A297" i="2"/>
  <c r="A296" i="2"/>
  <c r="A295" i="2"/>
  <c r="A294" i="2"/>
  <c r="A293" i="2"/>
  <c r="A292" i="2"/>
  <c r="A291" i="2"/>
  <c r="A290" i="2"/>
  <c r="A289" i="2"/>
  <c r="A287" i="2"/>
  <c r="A286" i="2"/>
  <c r="A285" i="2"/>
  <c r="A284" i="2"/>
  <c r="A283" i="2"/>
  <c r="A282" i="2"/>
  <c r="A281" i="2"/>
  <c r="A280" i="2"/>
  <c r="A279" i="2"/>
  <c r="A278" i="2"/>
  <c r="A276" i="2"/>
  <c r="A275" i="2"/>
  <c r="A274" i="2"/>
  <c r="A273" i="2"/>
  <c r="A272" i="2"/>
  <c r="A271" i="2"/>
  <c r="A270" i="2"/>
  <c r="A269" i="2"/>
  <c r="A268" i="2"/>
  <c r="A267" i="2"/>
  <c r="CX20" i="1"/>
  <c r="CY20" i="1"/>
  <c r="A265" i="2"/>
  <c r="A264" i="2"/>
  <c r="A263" i="2"/>
  <c r="A262" i="2"/>
  <c r="A261" i="2"/>
  <c r="A260" i="2"/>
  <c r="A259" i="2"/>
  <c r="A258" i="2"/>
  <c r="A257" i="2"/>
  <c r="A256" i="2"/>
  <c r="A254" i="2"/>
  <c r="A253" i="2"/>
  <c r="A252" i="2"/>
  <c r="A251" i="2"/>
  <c r="A250" i="2"/>
  <c r="A249" i="2"/>
  <c r="A248" i="2"/>
  <c r="A247" i="2"/>
  <c r="A246" i="2"/>
  <c r="A245" i="2"/>
  <c r="A243" i="2"/>
  <c r="A242" i="2"/>
  <c r="A241" i="2"/>
  <c r="A240" i="2"/>
  <c r="A239" i="2"/>
  <c r="A238" i="2"/>
  <c r="A237" i="2"/>
  <c r="A236" i="2"/>
  <c r="A235" i="2"/>
  <c r="A234" i="2"/>
  <c r="A232" i="2"/>
  <c r="A231" i="2"/>
  <c r="A230" i="2"/>
  <c r="A229" i="2"/>
  <c r="A228" i="2"/>
  <c r="A227" i="2"/>
  <c r="A226" i="2"/>
  <c r="A225" i="2"/>
  <c r="A224" i="2"/>
  <c r="A223" i="2"/>
  <c r="A221" i="2"/>
  <c r="A220" i="2"/>
  <c r="A219" i="2"/>
  <c r="A218" i="2"/>
  <c r="A217" i="2"/>
  <c r="A216" i="2"/>
  <c r="A215" i="2"/>
  <c r="A214" i="2"/>
  <c r="A213" i="2"/>
  <c r="A212" i="2"/>
  <c r="A210" i="2"/>
  <c r="A209" i="2"/>
  <c r="A208" i="2"/>
  <c r="A207" i="2"/>
  <c r="A206" i="2"/>
  <c r="A205" i="2"/>
  <c r="A204" i="2"/>
  <c r="A203" i="2"/>
  <c r="A202" i="2"/>
  <c r="A201" i="2"/>
  <c r="A199" i="2"/>
  <c r="A198" i="2"/>
  <c r="A197" i="2"/>
  <c r="A196" i="2"/>
  <c r="A195" i="2"/>
  <c r="A194" i="2"/>
  <c r="A193" i="2"/>
  <c r="A192" i="2"/>
  <c r="A191" i="2"/>
  <c r="A190" i="2"/>
  <c r="A188" i="2"/>
  <c r="A187" i="2"/>
  <c r="A186" i="2"/>
  <c r="A185" i="2"/>
  <c r="A184" i="2"/>
  <c r="A183" i="2"/>
  <c r="A182" i="2"/>
  <c r="A181" i="2"/>
  <c r="A180" i="2"/>
  <c r="A179" i="2"/>
  <c r="A177" i="2"/>
  <c r="A176" i="2"/>
  <c r="A175" i="2"/>
  <c r="A174" i="2"/>
  <c r="A173" i="2"/>
  <c r="A172" i="2"/>
  <c r="A171" i="2"/>
  <c r="A170" i="2"/>
  <c r="A169" i="2"/>
  <c r="A168" i="2"/>
  <c r="A166" i="2"/>
  <c r="A165" i="2"/>
  <c r="A164" i="2"/>
  <c r="A163" i="2"/>
  <c r="A162" i="2"/>
  <c r="A161" i="2"/>
  <c r="A160" i="2"/>
  <c r="A159" i="2"/>
  <c r="A158" i="2"/>
  <c r="A157" i="2"/>
  <c r="BJ20" i="1"/>
  <c r="BK20" i="1"/>
  <c r="A155" i="2"/>
  <c r="A154" i="2"/>
  <c r="A153" i="2"/>
  <c r="A152" i="2"/>
  <c r="A151" i="2"/>
  <c r="A150" i="2"/>
  <c r="A149" i="2"/>
  <c r="A148" i="2"/>
  <c r="A147" i="2"/>
  <c r="A146" i="2"/>
  <c r="A144" i="2"/>
  <c r="A143" i="2"/>
  <c r="A142" i="2"/>
  <c r="A141" i="2"/>
  <c r="A140" i="2"/>
  <c r="A139" i="2"/>
  <c r="A138" i="2"/>
  <c r="A137" i="2"/>
  <c r="A136" i="2"/>
  <c r="A135" i="2"/>
  <c r="A133" i="2"/>
  <c r="A132" i="2"/>
  <c r="A131" i="2"/>
  <c r="A130" i="2"/>
  <c r="A129" i="2"/>
  <c r="A128" i="2"/>
  <c r="A127" i="2"/>
  <c r="A126" i="2"/>
  <c r="A125" i="2"/>
  <c r="A124" i="2"/>
  <c r="A113" i="2"/>
  <c r="A111" i="2"/>
  <c r="A110" i="2"/>
  <c r="A109" i="2"/>
  <c r="A108" i="2"/>
  <c r="A107" i="2"/>
  <c r="A106" i="2"/>
  <c r="A105" i="2"/>
  <c r="A104" i="2"/>
  <c r="A103" i="2"/>
  <c r="A102" i="2"/>
  <c r="A100" i="2"/>
  <c r="A99" i="2"/>
  <c r="A98" i="2"/>
  <c r="A97" i="2"/>
  <c r="A96" i="2"/>
  <c r="A95" i="2"/>
  <c r="A94" i="2"/>
  <c r="A93" i="2"/>
  <c r="A92" i="2"/>
  <c r="A91" i="2"/>
  <c r="A89" i="2"/>
  <c r="A88" i="2"/>
  <c r="A87" i="2"/>
  <c r="A86" i="2"/>
  <c r="A85" i="2"/>
  <c r="A84" i="2"/>
  <c r="A83" i="2"/>
  <c r="A82" i="2"/>
  <c r="A81" i="2"/>
  <c r="A80" i="2"/>
  <c r="A78" i="2"/>
  <c r="A77" i="2"/>
  <c r="A76" i="2"/>
  <c r="A75" i="2"/>
  <c r="A74" i="2"/>
  <c r="A73" i="2"/>
  <c r="A72" i="2"/>
  <c r="A71" i="2"/>
  <c r="A70" i="2"/>
  <c r="A69" i="2"/>
  <c r="A67" i="2"/>
  <c r="A66" i="2"/>
  <c r="A65" i="2"/>
  <c r="A64" i="2"/>
  <c r="A63" i="2"/>
  <c r="A62" i="2"/>
  <c r="A61" i="2"/>
  <c r="A60" i="2"/>
  <c r="A59" i="2"/>
  <c r="A58" i="2"/>
  <c r="A56" i="2"/>
  <c r="A55" i="2"/>
  <c r="A54" i="2"/>
  <c r="A53" i="2"/>
  <c r="A52" i="2"/>
  <c r="A51" i="2"/>
  <c r="A50" i="2"/>
  <c r="A49" i="2"/>
  <c r="A48" i="2"/>
  <c r="A47" i="2"/>
  <c r="A45" i="2"/>
  <c r="A44" i="2"/>
  <c r="A43" i="2"/>
  <c r="A42" i="2"/>
  <c r="A41" i="2"/>
  <c r="A40" i="2"/>
  <c r="A39" i="2"/>
  <c r="A38" i="2"/>
  <c r="A37" i="2"/>
  <c r="A36" i="2"/>
  <c r="A34" i="2"/>
  <c r="A33" i="2"/>
  <c r="A32" i="2"/>
  <c r="A31" i="2"/>
  <c r="A30" i="2"/>
  <c r="A29" i="2"/>
  <c r="A28" i="2"/>
  <c r="A27" i="2"/>
  <c r="A26" i="2"/>
  <c r="A25" i="2"/>
  <c r="A23" i="2"/>
  <c r="A22" i="2"/>
  <c r="A21" i="2"/>
  <c r="A20" i="2"/>
  <c r="A19" i="2"/>
  <c r="A18" i="2"/>
  <c r="A17" i="2"/>
  <c r="A16" i="2"/>
  <c r="A15" i="2"/>
  <c r="A12" i="2"/>
  <c r="A11" i="2"/>
  <c r="A10" i="2"/>
  <c r="A9" i="2"/>
  <c r="A8" i="2"/>
  <c r="A7" i="2"/>
  <c r="A6" i="2"/>
  <c r="A5" i="2"/>
  <c r="A4" i="2"/>
  <c r="A3" i="2"/>
  <c r="M103" i="97"/>
  <c r="M93" i="97"/>
  <c r="M83" i="97"/>
  <c r="M73" i="97"/>
  <c r="M63" i="97"/>
  <c r="G113" i="97"/>
  <c r="G103" i="97"/>
  <c r="G93" i="97"/>
  <c r="G83" i="97"/>
  <c r="G73" i="97"/>
  <c r="G63" i="97"/>
  <c r="A113" i="97"/>
  <c r="A103" i="97"/>
  <c r="A93" i="97"/>
  <c r="A83" i="97"/>
  <c r="A73" i="97"/>
  <c r="A63" i="97"/>
  <c r="M42" i="97"/>
  <c r="M32" i="97"/>
  <c r="M22" i="97"/>
  <c r="M12" i="97"/>
  <c r="M2" i="97"/>
  <c r="G52" i="97"/>
  <c r="G42" i="97"/>
  <c r="G32" i="97"/>
  <c r="G22" i="97"/>
  <c r="G12" i="97"/>
  <c r="G2" i="97"/>
  <c r="A52" i="97"/>
  <c r="A42" i="97"/>
  <c r="A32" i="97"/>
  <c r="A22" i="97"/>
  <c r="A12" i="97"/>
  <c r="A2" i="97"/>
  <c r="M105" i="97"/>
  <c r="O105" i="97"/>
  <c r="M106" i="97"/>
  <c r="O106" i="97"/>
  <c r="M107" i="97"/>
  <c r="O107" i="97"/>
  <c r="M108" i="97"/>
  <c r="O108" i="97"/>
  <c r="M109" i="97"/>
  <c r="O109" i="97"/>
  <c r="M110" i="97"/>
  <c r="O110" i="97"/>
  <c r="M111" i="97"/>
  <c r="O111" i="97"/>
  <c r="M112" i="97"/>
  <c r="O112" i="97"/>
  <c r="O104" i="97"/>
  <c r="M104" i="97"/>
  <c r="M95" i="97"/>
  <c r="O95" i="97"/>
  <c r="M96" i="97"/>
  <c r="O96" i="97"/>
  <c r="M97" i="97"/>
  <c r="O97" i="97"/>
  <c r="M98" i="97"/>
  <c r="O98" i="97"/>
  <c r="M99" i="97"/>
  <c r="O99" i="97"/>
  <c r="M100" i="97"/>
  <c r="O100" i="97"/>
  <c r="M101" i="97"/>
  <c r="O101" i="97"/>
  <c r="M102" i="97"/>
  <c r="O102" i="97"/>
  <c r="O94" i="97"/>
  <c r="M94" i="97"/>
  <c r="M85" i="97"/>
  <c r="O85" i="97"/>
  <c r="M86" i="97"/>
  <c r="O86" i="97"/>
  <c r="M87" i="97"/>
  <c r="O87" i="97"/>
  <c r="M88" i="97"/>
  <c r="O88" i="97"/>
  <c r="M89" i="97"/>
  <c r="O89" i="97"/>
  <c r="M90" i="97"/>
  <c r="O90" i="97"/>
  <c r="M91" i="97"/>
  <c r="O91" i="97"/>
  <c r="M92" i="97"/>
  <c r="O92" i="97"/>
  <c r="O84" i="97"/>
  <c r="M84" i="97"/>
  <c r="M75" i="97"/>
  <c r="O75" i="97"/>
  <c r="M76" i="97"/>
  <c r="O76" i="97"/>
  <c r="M77" i="97"/>
  <c r="O77" i="97"/>
  <c r="M78" i="97"/>
  <c r="O78" i="97"/>
  <c r="M79" i="97"/>
  <c r="O79" i="97"/>
  <c r="M80" i="97"/>
  <c r="O80" i="97"/>
  <c r="M81" i="97"/>
  <c r="O81" i="97"/>
  <c r="M82" i="97"/>
  <c r="O82" i="97"/>
  <c r="O74" i="97"/>
  <c r="M74" i="97"/>
  <c r="M65" i="97"/>
  <c r="O65" i="97"/>
  <c r="M66" i="97"/>
  <c r="O66" i="97"/>
  <c r="M67" i="97"/>
  <c r="O67" i="97"/>
  <c r="M68" i="97"/>
  <c r="O68" i="97"/>
  <c r="M69" i="97"/>
  <c r="O69" i="97"/>
  <c r="M70" i="97"/>
  <c r="O70" i="97"/>
  <c r="M71" i="97"/>
  <c r="O71" i="97"/>
  <c r="M72" i="97"/>
  <c r="O72" i="97"/>
  <c r="O64" i="97"/>
  <c r="M64" i="97"/>
  <c r="G115" i="97"/>
  <c r="I115" i="97"/>
  <c r="G116" i="97"/>
  <c r="I116" i="97"/>
  <c r="G117" i="97"/>
  <c r="I117" i="97"/>
  <c r="G118" i="97"/>
  <c r="I118" i="97"/>
  <c r="G119" i="97"/>
  <c r="I119" i="97"/>
  <c r="G120" i="97"/>
  <c r="I120" i="97"/>
  <c r="G121" i="97"/>
  <c r="I121" i="97"/>
  <c r="G122" i="97"/>
  <c r="I122" i="97"/>
  <c r="I114" i="97"/>
  <c r="G114" i="97"/>
  <c r="G105" i="97"/>
  <c r="I105" i="97"/>
  <c r="G106" i="97"/>
  <c r="G107" i="97"/>
  <c r="I107" i="97"/>
  <c r="G108" i="97"/>
  <c r="I108" i="97"/>
  <c r="G109" i="97"/>
  <c r="I109" i="97"/>
  <c r="G110" i="97"/>
  <c r="I110" i="97"/>
  <c r="G111" i="97"/>
  <c r="I111" i="97"/>
  <c r="G112" i="97"/>
  <c r="I112" i="97"/>
  <c r="I104" i="97"/>
  <c r="G104" i="97"/>
  <c r="G95" i="97"/>
  <c r="I95" i="97"/>
  <c r="G96" i="97"/>
  <c r="I96" i="97"/>
  <c r="G97" i="97"/>
  <c r="I97" i="97"/>
  <c r="G98" i="97"/>
  <c r="I98" i="97"/>
  <c r="G99" i="97"/>
  <c r="I99" i="97"/>
  <c r="G100" i="97"/>
  <c r="I100" i="97"/>
  <c r="G101" i="97"/>
  <c r="I101" i="97"/>
  <c r="G102" i="97"/>
  <c r="I102" i="97"/>
  <c r="I94" i="97"/>
  <c r="G94" i="97"/>
  <c r="J94" i="97"/>
  <c r="L94" i="97"/>
  <c r="G4" i="2"/>
  <c r="H4" i="2"/>
  <c r="J4" i="2"/>
  <c r="H398" i="2"/>
  <c r="O118" i="97"/>
  <c r="H395" i="2"/>
  <c r="C24" i="97"/>
  <c r="C25" i="97"/>
  <c r="C26" i="97"/>
  <c r="C27" i="97"/>
  <c r="C28" i="97"/>
  <c r="C29" i="97"/>
  <c r="C30" i="97"/>
  <c r="C31" i="97"/>
  <c r="O51" i="97"/>
  <c r="O50" i="97"/>
  <c r="O49" i="97"/>
  <c r="O48" i="97"/>
  <c r="O47" i="97"/>
  <c r="O46" i="97"/>
  <c r="O45" i="97"/>
  <c r="O44" i="97"/>
  <c r="O43" i="97"/>
  <c r="M44" i="97"/>
  <c r="M45" i="97"/>
  <c r="M46" i="97"/>
  <c r="M47" i="97"/>
  <c r="M48" i="97"/>
  <c r="M49" i="97"/>
  <c r="M50" i="97"/>
  <c r="M51" i="97"/>
  <c r="M43" i="97"/>
  <c r="O41" i="97"/>
  <c r="O40" i="97"/>
  <c r="O39" i="97"/>
  <c r="O38" i="97"/>
  <c r="O37" i="97"/>
  <c r="O36" i="97"/>
  <c r="O35" i="97"/>
  <c r="O34" i="97"/>
  <c r="O33" i="97"/>
  <c r="M34" i="97"/>
  <c r="M35" i="97"/>
  <c r="M36" i="97"/>
  <c r="M37" i="97"/>
  <c r="M38" i="97"/>
  <c r="M39" i="97"/>
  <c r="M40" i="97"/>
  <c r="M41" i="97"/>
  <c r="M33" i="97"/>
  <c r="O31" i="97"/>
  <c r="O30" i="97"/>
  <c r="O29" i="97"/>
  <c r="O28" i="97"/>
  <c r="O27" i="97"/>
  <c r="O26" i="97"/>
  <c r="O25" i="97"/>
  <c r="O24" i="97"/>
  <c r="O23" i="97"/>
  <c r="M24" i="97"/>
  <c r="M25" i="97"/>
  <c r="M26" i="97"/>
  <c r="M27" i="97"/>
  <c r="M28" i="97"/>
  <c r="M29" i="97"/>
  <c r="M30" i="97"/>
  <c r="M31" i="97"/>
  <c r="M23" i="97"/>
  <c r="O21" i="97"/>
  <c r="O20" i="97"/>
  <c r="O19" i="97"/>
  <c r="O18" i="97"/>
  <c r="O17" i="97"/>
  <c r="O16" i="97"/>
  <c r="O15" i="97"/>
  <c r="O14" i="97"/>
  <c r="O13" i="97"/>
  <c r="M14" i="97"/>
  <c r="M15" i="97"/>
  <c r="M16" i="97"/>
  <c r="M17" i="97"/>
  <c r="M18" i="97"/>
  <c r="M19" i="97"/>
  <c r="M20" i="97"/>
  <c r="M21" i="97"/>
  <c r="M13" i="97"/>
  <c r="O11" i="97"/>
  <c r="O10" i="97"/>
  <c r="O9" i="97"/>
  <c r="O8" i="97"/>
  <c r="O7" i="97"/>
  <c r="O6" i="97"/>
  <c r="O5" i="97"/>
  <c r="O4" i="97"/>
  <c r="O3" i="97"/>
  <c r="M4" i="97"/>
  <c r="M5" i="97"/>
  <c r="M6" i="97"/>
  <c r="M7" i="97"/>
  <c r="M8" i="97"/>
  <c r="M9" i="97"/>
  <c r="M10" i="97"/>
  <c r="M11" i="97"/>
  <c r="M3" i="97"/>
  <c r="I92" i="97"/>
  <c r="I91" i="97"/>
  <c r="I90" i="97"/>
  <c r="I89" i="97"/>
  <c r="I88" i="97"/>
  <c r="I87" i="97"/>
  <c r="I86" i="97"/>
  <c r="I85" i="97"/>
  <c r="I84" i="97"/>
  <c r="G85" i="97"/>
  <c r="G86" i="97"/>
  <c r="G87" i="97"/>
  <c r="G88" i="97"/>
  <c r="G89" i="97"/>
  <c r="G90" i="97"/>
  <c r="G91" i="97"/>
  <c r="G92" i="97"/>
  <c r="G84" i="97"/>
  <c r="I82" i="97"/>
  <c r="I81" i="97"/>
  <c r="I80" i="97"/>
  <c r="I79" i="97"/>
  <c r="I78" i="97"/>
  <c r="I77" i="97"/>
  <c r="I76" i="97"/>
  <c r="I75" i="97"/>
  <c r="I74" i="97"/>
  <c r="G75" i="97"/>
  <c r="G76" i="97"/>
  <c r="G77" i="97"/>
  <c r="G78" i="97"/>
  <c r="G79" i="97"/>
  <c r="G80" i="97"/>
  <c r="G81" i="97"/>
  <c r="G82" i="97"/>
  <c r="G74" i="97"/>
  <c r="I72" i="97"/>
  <c r="I71" i="97"/>
  <c r="I70" i="97"/>
  <c r="I69" i="97"/>
  <c r="I68" i="97"/>
  <c r="I67" i="97"/>
  <c r="I66" i="97"/>
  <c r="I65" i="97"/>
  <c r="I64" i="97"/>
  <c r="G65" i="97"/>
  <c r="G66" i="97"/>
  <c r="G67" i="97"/>
  <c r="G68" i="97"/>
  <c r="G69" i="97"/>
  <c r="G70" i="97"/>
  <c r="G71" i="97"/>
  <c r="G72" i="97"/>
  <c r="G64" i="97"/>
  <c r="I61" i="97"/>
  <c r="I60" i="97"/>
  <c r="I59" i="97"/>
  <c r="I58" i="97"/>
  <c r="I57" i="97"/>
  <c r="I56" i="97"/>
  <c r="I55" i="97"/>
  <c r="I54" i="97"/>
  <c r="I53" i="97"/>
  <c r="G54" i="97"/>
  <c r="G55" i="97"/>
  <c r="G56" i="97"/>
  <c r="G57" i="97"/>
  <c r="G58" i="97"/>
  <c r="G59" i="97"/>
  <c r="G60" i="97"/>
  <c r="G61" i="97"/>
  <c r="G53" i="97"/>
  <c r="I50" i="97"/>
  <c r="I49" i="97"/>
  <c r="I48" i="97"/>
  <c r="I47" i="97"/>
  <c r="I46" i="97"/>
  <c r="I45" i="97"/>
  <c r="I44" i="97"/>
  <c r="I43" i="97"/>
  <c r="G43" i="97"/>
  <c r="G44" i="97"/>
  <c r="G45" i="97"/>
  <c r="G46" i="97"/>
  <c r="G47" i="97"/>
  <c r="G48" i="97"/>
  <c r="G49" i="97"/>
  <c r="G50" i="97"/>
  <c r="I41" i="97"/>
  <c r="I40" i="97"/>
  <c r="I39" i="97"/>
  <c r="I38" i="97"/>
  <c r="I37" i="97"/>
  <c r="I36" i="97"/>
  <c r="I35" i="97"/>
  <c r="I34" i="97"/>
  <c r="I33" i="97"/>
  <c r="G34" i="97"/>
  <c r="G35" i="97"/>
  <c r="G36" i="97"/>
  <c r="G37" i="97"/>
  <c r="G38" i="97"/>
  <c r="G39" i="97"/>
  <c r="G40" i="97"/>
  <c r="G41" i="97"/>
  <c r="G33" i="97"/>
  <c r="I31" i="97"/>
  <c r="I30" i="97"/>
  <c r="I29" i="97"/>
  <c r="I28" i="97"/>
  <c r="I27" i="97"/>
  <c r="I26" i="97"/>
  <c r="I25" i="97"/>
  <c r="I24" i="97"/>
  <c r="I23" i="97"/>
  <c r="G24" i="97"/>
  <c r="G25" i="97"/>
  <c r="G26" i="97"/>
  <c r="G27" i="97"/>
  <c r="G28" i="97"/>
  <c r="G29" i="97"/>
  <c r="G30" i="97"/>
  <c r="G31" i="97"/>
  <c r="G23" i="97"/>
  <c r="I21" i="97"/>
  <c r="I20" i="97"/>
  <c r="I19" i="97"/>
  <c r="I18" i="97"/>
  <c r="I17" i="97"/>
  <c r="I16" i="97"/>
  <c r="I15" i="97"/>
  <c r="I14" i="97"/>
  <c r="I13" i="97"/>
  <c r="G14" i="97"/>
  <c r="G15" i="97"/>
  <c r="G16" i="97"/>
  <c r="G17" i="97"/>
  <c r="G18" i="97"/>
  <c r="G19" i="97"/>
  <c r="G20" i="97"/>
  <c r="G21" i="97"/>
  <c r="G13" i="97"/>
  <c r="I11" i="97"/>
  <c r="I10" i="97"/>
  <c r="I9" i="97"/>
  <c r="I8" i="97"/>
  <c r="I7" i="97"/>
  <c r="I6" i="97"/>
  <c r="I5" i="97"/>
  <c r="I4" i="97"/>
  <c r="I3" i="97"/>
  <c r="G4" i="97"/>
  <c r="G5" i="97"/>
  <c r="G6" i="97"/>
  <c r="G7" i="97"/>
  <c r="G8" i="97"/>
  <c r="G9" i="97"/>
  <c r="G10" i="97"/>
  <c r="G11" i="97"/>
  <c r="G3" i="97"/>
  <c r="C122" i="97"/>
  <c r="C121" i="97"/>
  <c r="C120" i="97"/>
  <c r="C119" i="97"/>
  <c r="C118" i="97"/>
  <c r="C117" i="97"/>
  <c r="C116" i="97"/>
  <c r="C115" i="97"/>
  <c r="C114" i="97"/>
  <c r="A115" i="97"/>
  <c r="A116" i="97"/>
  <c r="A117" i="97"/>
  <c r="A118" i="97"/>
  <c r="A119" i="97"/>
  <c r="A120" i="97"/>
  <c r="A121" i="97"/>
  <c r="A122" i="97"/>
  <c r="A114" i="97"/>
  <c r="C112" i="97"/>
  <c r="C111" i="97"/>
  <c r="C110" i="97"/>
  <c r="C109" i="97"/>
  <c r="C108" i="97"/>
  <c r="C107" i="97"/>
  <c r="C106" i="97"/>
  <c r="C105" i="97"/>
  <c r="C104" i="97"/>
  <c r="A105" i="97"/>
  <c r="A106" i="97"/>
  <c r="A107" i="97"/>
  <c r="A108" i="97"/>
  <c r="A109" i="97"/>
  <c r="A110" i="97"/>
  <c r="A111" i="97"/>
  <c r="A112" i="97"/>
  <c r="A104" i="97"/>
  <c r="C102" i="97"/>
  <c r="C101" i="97"/>
  <c r="C100" i="97"/>
  <c r="C99" i="97"/>
  <c r="C98" i="97"/>
  <c r="C97" i="97"/>
  <c r="C96" i="97"/>
  <c r="C95" i="97"/>
  <c r="C94" i="97"/>
  <c r="A95" i="97"/>
  <c r="A96" i="97"/>
  <c r="A97" i="97"/>
  <c r="A98" i="97"/>
  <c r="A99" i="97"/>
  <c r="A100" i="97"/>
  <c r="A101" i="97"/>
  <c r="A102" i="97"/>
  <c r="A94" i="97"/>
  <c r="C92" i="97"/>
  <c r="C91" i="97"/>
  <c r="C90" i="97"/>
  <c r="C89" i="97"/>
  <c r="C88" i="97"/>
  <c r="C87" i="97"/>
  <c r="C86" i="97"/>
  <c r="C85" i="97"/>
  <c r="C84" i="97"/>
  <c r="A85" i="97"/>
  <c r="A86" i="97"/>
  <c r="A87" i="97"/>
  <c r="A88" i="97"/>
  <c r="A89" i="97"/>
  <c r="A90" i="97"/>
  <c r="A91" i="97"/>
  <c r="A92" i="97"/>
  <c r="A84" i="97"/>
  <c r="C82" i="97"/>
  <c r="C81" i="97"/>
  <c r="C80" i="97"/>
  <c r="C79" i="97"/>
  <c r="C78" i="97"/>
  <c r="C77" i="97"/>
  <c r="C76" i="97"/>
  <c r="C75" i="97"/>
  <c r="C74" i="97"/>
  <c r="A75" i="97"/>
  <c r="A76" i="97"/>
  <c r="A77" i="97"/>
  <c r="A78" i="97"/>
  <c r="A79" i="97"/>
  <c r="A80" i="97"/>
  <c r="A81" i="97"/>
  <c r="A82" i="97"/>
  <c r="A74" i="97"/>
  <c r="C72" i="97"/>
  <c r="C71" i="97"/>
  <c r="C70" i="97"/>
  <c r="C69" i="97"/>
  <c r="C68" i="97"/>
  <c r="C67" i="97"/>
  <c r="C66" i="97"/>
  <c r="C65" i="97"/>
  <c r="C64" i="97"/>
  <c r="A65" i="97"/>
  <c r="A66" i="97"/>
  <c r="A67" i="97"/>
  <c r="A68" i="97"/>
  <c r="A69" i="97"/>
  <c r="A70" i="97"/>
  <c r="A71" i="97"/>
  <c r="A72" i="97"/>
  <c r="A64" i="97"/>
  <c r="C61" i="97"/>
  <c r="C60" i="97"/>
  <c r="C59" i="97"/>
  <c r="C58" i="97"/>
  <c r="C57" i="97"/>
  <c r="C56" i="97"/>
  <c r="C55" i="97"/>
  <c r="C54" i="97"/>
  <c r="C53" i="97"/>
  <c r="A54" i="97"/>
  <c r="A55" i="97"/>
  <c r="A56" i="97"/>
  <c r="A57" i="97"/>
  <c r="A58" i="97"/>
  <c r="A59" i="97"/>
  <c r="A60" i="97"/>
  <c r="A61" i="97"/>
  <c r="A53" i="97"/>
  <c r="C51" i="97"/>
  <c r="C50" i="97"/>
  <c r="C49" i="97"/>
  <c r="C48" i="97"/>
  <c r="C47" i="97"/>
  <c r="C46" i="97"/>
  <c r="C45" i="97"/>
  <c r="C44" i="97"/>
  <c r="C43" i="97"/>
  <c r="A44" i="97"/>
  <c r="A45" i="97"/>
  <c r="A46" i="97"/>
  <c r="A47" i="97"/>
  <c r="A48" i="97"/>
  <c r="A49" i="97"/>
  <c r="A50" i="97"/>
  <c r="A51" i="97"/>
  <c r="A43" i="97"/>
  <c r="C41" i="97"/>
  <c r="C40" i="97"/>
  <c r="C39" i="97"/>
  <c r="C38" i="97"/>
  <c r="C37" i="97"/>
  <c r="C36" i="97"/>
  <c r="C35" i="97"/>
  <c r="C34" i="97"/>
  <c r="C33" i="97"/>
  <c r="A34" i="97"/>
  <c r="A35" i="97"/>
  <c r="A36" i="97"/>
  <c r="A37" i="97"/>
  <c r="A38" i="97"/>
  <c r="A39" i="97"/>
  <c r="A40" i="97"/>
  <c r="A41" i="97"/>
  <c r="A33" i="97"/>
  <c r="C23" i="97"/>
  <c r="A24" i="97"/>
  <c r="A25" i="97"/>
  <c r="A26" i="97"/>
  <c r="A27" i="97"/>
  <c r="A28" i="97"/>
  <c r="A29" i="97"/>
  <c r="A30" i="97"/>
  <c r="A31" i="97"/>
  <c r="A23" i="97"/>
  <c r="C14" i="97"/>
  <c r="C15" i="97"/>
  <c r="C16" i="97"/>
  <c r="C17" i="97"/>
  <c r="C18" i="97"/>
  <c r="C19" i="97"/>
  <c r="C20" i="97"/>
  <c r="C21" i="97"/>
  <c r="C13" i="97"/>
  <c r="A14" i="97"/>
  <c r="A15" i="97"/>
  <c r="A16" i="97"/>
  <c r="A17" i="97"/>
  <c r="A18" i="97"/>
  <c r="A19" i="97"/>
  <c r="A20" i="97"/>
  <c r="A21" i="97"/>
  <c r="A13" i="97"/>
  <c r="A4" i="97"/>
  <c r="A5" i="97"/>
  <c r="A6" i="97"/>
  <c r="A7" i="97"/>
  <c r="A8" i="97"/>
  <c r="A9" i="97"/>
  <c r="A10" i="97"/>
  <c r="A11" i="97"/>
  <c r="A3" i="97"/>
  <c r="O117" i="97"/>
  <c r="O116" i="97"/>
  <c r="O114" i="97"/>
  <c r="L11" i="97"/>
  <c r="L10" i="97"/>
  <c r="L9" i="97"/>
  <c r="L8" i="97"/>
  <c r="L7" i="97"/>
  <c r="L6" i="97"/>
  <c r="L5" i="97"/>
  <c r="L4" i="97"/>
  <c r="L3" i="97"/>
  <c r="J4" i="97"/>
  <c r="J5" i="97"/>
  <c r="J6" i="97"/>
  <c r="J7" i="97"/>
  <c r="J8" i="97"/>
  <c r="J9" i="97"/>
  <c r="J10" i="97"/>
  <c r="J11" i="97"/>
  <c r="J3" i="97"/>
  <c r="R14" i="97"/>
  <c r="R15" i="97"/>
  <c r="R16" i="97"/>
  <c r="R17" i="97"/>
  <c r="R18" i="97"/>
  <c r="R19" i="97"/>
  <c r="R20" i="97"/>
  <c r="R21" i="97"/>
  <c r="P14" i="97"/>
  <c r="P15" i="97"/>
  <c r="P16" i="97"/>
  <c r="P17" i="97"/>
  <c r="P18" i="97"/>
  <c r="P19" i="97"/>
  <c r="P20" i="97"/>
  <c r="P21" i="97"/>
  <c r="R112" i="97"/>
  <c r="R111" i="97"/>
  <c r="R110" i="97"/>
  <c r="R109" i="97"/>
  <c r="R108" i="97"/>
  <c r="R107" i="97"/>
  <c r="R106" i="97"/>
  <c r="R105" i="97"/>
  <c r="R104" i="97"/>
  <c r="P105" i="97"/>
  <c r="P106" i="97"/>
  <c r="P107" i="97"/>
  <c r="P108" i="97"/>
  <c r="P109" i="97"/>
  <c r="P110" i="97"/>
  <c r="P111" i="97"/>
  <c r="P112" i="97"/>
  <c r="P104" i="97"/>
  <c r="R102" i="97"/>
  <c r="R101" i="97"/>
  <c r="R100" i="97"/>
  <c r="R99" i="97"/>
  <c r="R98" i="97"/>
  <c r="R97" i="97"/>
  <c r="R96" i="97"/>
  <c r="R95" i="97"/>
  <c r="R94" i="97"/>
  <c r="P95" i="97"/>
  <c r="P96" i="97"/>
  <c r="P97" i="97"/>
  <c r="P98" i="97"/>
  <c r="P99" i="97"/>
  <c r="P100" i="97"/>
  <c r="P101" i="97"/>
  <c r="P102" i="97"/>
  <c r="P94" i="97"/>
  <c r="R92" i="97"/>
  <c r="R91" i="97"/>
  <c r="R90" i="97"/>
  <c r="R89" i="97"/>
  <c r="R88" i="97"/>
  <c r="R87" i="97"/>
  <c r="R86" i="97"/>
  <c r="R85" i="97"/>
  <c r="R84" i="97"/>
  <c r="P85" i="97"/>
  <c r="P86" i="97"/>
  <c r="P87" i="97"/>
  <c r="P88" i="97"/>
  <c r="P89" i="97"/>
  <c r="P90" i="97"/>
  <c r="P91" i="97"/>
  <c r="P92" i="97"/>
  <c r="P84" i="97"/>
  <c r="R82" i="97"/>
  <c r="R81" i="97"/>
  <c r="R80" i="97"/>
  <c r="R79" i="97"/>
  <c r="R78" i="97"/>
  <c r="R77" i="97"/>
  <c r="R76" i="97"/>
  <c r="R75" i="97"/>
  <c r="R74" i="97"/>
  <c r="P75" i="97"/>
  <c r="P76" i="97"/>
  <c r="P77" i="97"/>
  <c r="P78" i="97"/>
  <c r="P79" i="97"/>
  <c r="P80" i="97"/>
  <c r="P81" i="97"/>
  <c r="P82" i="97"/>
  <c r="P74" i="97"/>
  <c r="R72" i="97"/>
  <c r="R71" i="97"/>
  <c r="R70" i="97"/>
  <c r="R69" i="97"/>
  <c r="R68" i="97"/>
  <c r="R67" i="97"/>
  <c r="R66" i="97"/>
  <c r="R65" i="97"/>
  <c r="R64" i="97"/>
  <c r="P65" i="97"/>
  <c r="P66" i="97"/>
  <c r="P67" i="97"/>
  <c r="P68" i="97"/>
  <c r="P69" i="97"/>
  <c r="P70" i="97"/>
  <c r="P71" i="97"/>
  <c r="P72" i="97"/>
  <c r="P64" i="97"/>
  <c r="L122" i="97"/>
  <c r="L121" i="97"/>
  <c r="L120" i="97"/>
  <c r="L119" i="97"/>
  <c r="L118" i="97"/>
  <c r="L117" i="97"/>
  <c r="L116" i="97"/>
  <c r="L115" i="97"/>
  <c r="L114" i="97"/>
  <c r="J115" i="97"/>
  <c r="J116" i="97"/>
  <c r="J117" i="97"/>
  <c r="J118" i="97"/>
  <c r="J119" i="97"/>
  <c r="J120" i="97"/>
  <c r="J121" i="97"/>
  <c r="J122" i="97"/>
  <c r="J114" i="97"/>
  <c r="L112" i="97"/>
  <c r="L111" i="97"/>
  <c r="L110" i="97"/>
  <c r="L109" i="97"/>
  <c r="L108" i="97"/>
  <c r="L107" i="97"/>
  <c r="L106" i="97"/>
  <c r="L105" i="97"/>
  <c r="L104" i="97"/>
  <c r="J105" i="97"/>
  <c r="J106" i="97"/>
  <c r="J107" i="97"/>
  <c r="J108" i="97"/>
  <c r="J109" i="97"/>
  <c r="J110" i="97"/>
  <c r="J111" i="97"/>
  <c r="J112" i="97"/>
  <c r="J104" i="97"/>
  <c r="L102" i="97"/>
  <c r="L101" i="97"/>
  <c r="L100" i="97"/>
  <c r="L99" i="97"/>
  <c r="L98" i="97"/>
  <c r="L97" i="97"/>
  <c r="L96" i="97"/>
  <c r="L95" i="97"/>
  <c r="J95" i="97"/>
  <c r="J96" i="97"/>
  <c r="J97" i="97"/>
  <c r="J98" i="97"/>
  <c r="J99" i="97"/>
  <c r="J100" i="97"/>
  <c r="J101" i="97"/>
  <c r="J102" i="97"/>
  <c r="L92" i="97"/>
  <c r="L91" i="97"/>
  <c r="L90" i="97"/>
  <c r="L89" i="97"/>
  <c r="L88" i="97"/>
  <c r="L87" i="97"/>
  <c r="L86" i="97"/>
  <c r="L85" i="97"/>
  <c r="L84" i="97"/>
  <c r="J85" i="97"/>
  <c r="J86" i="97"/>
  <c r="J87" i="97"/>
  <c r="J88" i="97"/>
  <c r="J89" i="97"/>
  <c r="J90" i="97"/>
  <c r="J91" i="97"/>
  <c r="J92" i="97"/>
  <c r="J84" i="97"/>
  <c r="L82" i="97"/>
  <c r="L81" i="97"/>
  <c r="L80" i="97"/>
  <c r="L79" i="97"/>
  <c r="L78" i="97"/>
  <c r="L77" i="97"/>
  <c r="L76" i="97"/>
  <c r="L75" i="97"/>
  <c r="L74" i="97"/>
  <c r="J75" i="97"/>
  <c r="J76" i="97"/>
  <c r="J77" i="97"/>
  <c r="J78" i="97"/>
  <c r="J79" i="97"/>
  <c r="J80" i="97"/>
  <c r="J81" i="97"/>
  <c r="J82" i="97"/>
  <c r="J74" i="97"/>
  <c r="L72" i="97"/>
  <c r="L71" i="97"/>
  <c r="L70" i="97"/>
  <c r="L69" i="97"/>
  <c r="L68" i="97"/>
  <c r="L67" i="97"/>
  <c r="L66" i="97"/>
  <c r="L65" i="97"/>
  <c r="L64" i="97"/>
  <c r="J65" i="97"/>
  <c r="J66" i="97"/>
  <c r="J67" i="97"/>
  <c r="J68" i="97"/>
  <c r="J69" i="97"/>
  <c r="J70" i="97"/>
  <c r="J71" i="97"/>
  <c r="J72" i="97"/>
  <c r="J64" i="97"/>
  <c r="F122" i="97"/>
  <c r="F121" i="97"/>
  <c r="F120" i="97"/>
  <c r="F119" i="97"/>
  <c r="F118" i="97"/>
  <c r="F117" i="97"/>
  <c r="F116" i="97"/>
  <c r="F115" i="97"/>
  <c r="F114" i="97"/>
  <c r="D115" i="97"/>
  <c r="D116" i="97"/>
  <c r="D117" i="97"/>
  <c r="D118" i="97"/>
  <c r="D119" i="97"/>
  <c r="D120" i="97"/>
  <c r="D121" i="97"/>
  <c r="D122" i="97"/>
  <c r="D114" i="97"/>
  <c r="F112" i="97"/>
  <c r="F111" i="97"/>
  <c r="F110" i="97"/>
  <c r="F109" i="97"/>
  <c r="F108" i="97"/>
  <c r="F107" i="97"/>
  <c r="F106" i="97"/>
  <c r="F105" i="97"/>
  <c r="F104" i="97"/>
  <c r="D105" i="97"/>
  <c r="D106" i="97"/>
  <c r="D107" i="97"/>
  <c r="D108" i="97"/>
  <c r="D109" i="97"/>
  <c r="D110" i="97"/>
  <c r="D111" i="97"/>
  <c r="D112" i="97"/>
  <c r="D104" i="97"/>
  <c r="F102" i="97"/>
  <c r="F101" i="97"/>
  <c r="F100" i="97"/>
  <c r="F99" i="97"/>
  <c r="F98" i="97"/>
  <c r="F97" i="97"/>
  <c r="F96" i="97"/>
  <c r="F95" i="97"/>
  <c r="F94" i="97"/>
  <c r="D95" i="97"/>
  <c r="D96" i="97"/>
  <c r="D97" i="97"/>
  <c r="D98" i="97"/>
  <c r="D99" i="97"/>
  <c r="D100" i="97"/>
  <c r="D101" i="97"/>
  <c r="D102" i="97"/>
  <c r="D94" i="97"/>
  <c r="F92" i="97"/>
  <c r="F91" i="97"/>
  <c r="F90" i="97"/>
  <c r="F89" i="97"/>
  <c r="F88" i="97"/>
  <c r="F87" i="97"/>
  <c r="F86" i="97"/>
  <c r="F85" i="97"/>
  <c r="F84" i="97"/>
  <c r="D85" i="97"/>
  <c r="D86" i="97"/>
  <c r="D87" i="97"/>
  <c r="D88" i="97"/>
  <c r="D89" i="97"/>
  <c r="D90" i="97"/>
  <c r="D91" i="97"/>
  <c r="D92" i="97"/>
  <c r="D84" i="97"/>
  <c r="F82" i="97"/>
  <c r="F81" i="97"/>
  <c r="F80" i="97"/>
  <c r="F79" i="97"/>
  <c r="F78" i="97"/>
  <c r="F77" i="97"/>
  <c r="F76" i="97"/>
  <c r="F75" i="97"/>
  <c r="F74" i="97"/>
  <c r="D75" i="97"/>
  <c r="D76" i="97"/>
  <c r="D77" i="97"/>
  <c r="D78" i="97"/>
  <c r="D79" i="97"/>
  <c r="D80" i="97"/>
  <c r="D81" i="97"/>
  <c r="D82" i="97"/>
  <c r="D74" i="97"/>
  <c r="F72" i="97"/>
  <c r="F71" i="97"/>
  <c r="F70" i="97"/>
  <c r="F69" i="97"/>
  <c r="F68" i="97"/>
  <c r="F67" i="97"/>
  <c r="F66" i="97"/>
  <c r="F65" i="97"/>
  <c r="F64" i="97"/>
  <c r="D65" i="97"/>
  <c r="D66" i="97"/>
  <c r="D67" i="97"/>
  <c r="D68" i="97"/>
  <c r="D69" i="97"/>
  <c r="D70" i="97"/>
  <c r="D71" i="97"/>
  <c r="D72" i="97"/>
  <c r="D64" i="97"/>
  <c r="R51" i="97"/>
  <c r="R50" i="97"/>
  <c r="R49" i="97"/>
  <c r="R48" i="97"/>
  <c r="R47" i="97"/>
  <c r="R46" i="97"/>
  <c r="R45" i="97"/>
  <c r="R44" i="97"/>
  <c r="R43" i="97"/>
  <c r="P44" i="97"/>
  <c r="P45" i="97"/>
  <c r="P46" i="97"/>
  <c r="P47" i="97"/>
  <c r="P48" i="97"/>
  <c r="P49" i="97"/>
  <c r="P50" i="97"/>
  <c r="P51" i="97"/>
  <c r="P43" i="97"/>
  <c r="R41" i="97"/>
  <c r="R40" i="97"/>
  <c r="R39" i="97"/>
  <c r="R38" i="97"/>
  <c r="R37" i="97"/>
  <c r="R36" i="97"/>
  <c r="R35" i="97"/>
  <c r="R34" i="97"/>
  <c r="R33" i="97"/>
  <c r="P34" i="97"/>
  <c r="P35" i="97"/>
  <c r="P36" i="97"/>
  <c r="P37" i="97"/>
  <c r="P38" i="97"/>
  <c r="P39" i="97"/>
  <c r="P40" i="97"/>
  <c r="P41" i="97"/>
  <c r="P33" i="97"/>
  <c r="R31" i="97"/>
  <c r="R30" i="97"/>
  <c r="R29" i="97"/>
  <c r="R28" i="97"/>
  <c r="R27" i="97"/>
  <c r="R26" i="97"/>
  <c r="R25" i="97"/>
  <c r="R24" i="97"/>
  <c r="R23" i="97"/>
  <c r="P24" i="97"/>
  <c r="P25" i="97"/>
  <c r="P26" i="97"/>
  <c r="P27" i="97"/>
  <c r="P28" i="97"/>
  <c r="P29" i="97"/>
  <c r="P30" i="97"/>
  <c r="P31" i="97"/>
  <c r="P23" i="97"/>
  <c r="R13" i="97"/>
  <c r="P13" i="97"/>
  <c r="R11" i="97"/>
  <c r="R10" i="97"/>
  <c r="R9" i="97"/>
  <c r="R8" i="97"/>
  <c r="R7" i="97"/>
  <c r="R6" i="97"/>
  <c r="R5" i="97"/>
  <c r="R4" i="97"/>
  <c r="R3" i="97"/>
  <c r="P4" i="97"/>
  <c r="P5" i="97"/>
  <c r="P6" i="97"/>
  <c r="P7" i="97"/>
  <c r="P8" i="97"/>
  <c r="P9" i="97"/>
  <c r="P10" i="97"/>
  <c r="P11" i="97"/>
  <c r="P3" i="97"/>
  <c r="L61" i="97"/>
  <c r="L60" i="97"/>
  <c r="L59" i="97"/>
  <c r="L58" i="97"/>
  <c r="L57" i="97"/>
  <c r="L56" i="97"/>
  <c r="L55" i="97"/>
  <c r="L54" i="97"/>
  <c r="L53" i="97"/>
  <c r="J54" i="97"/>
  <c r="J55" i="97"/>
  <c r="J56" i="97"/>
  <c r="J57" i="97"/>
  <c r="J58" i="97"/>
  <c r="J59" i="97"/>
  <c r="J60" i="97"/>
  <c r="J61" i="97"/>
  <c r="J53" i="97"/>
  <c r="L51" i="97"/>
  <c r="L50" i="97"/>
  <c r="L49" i="97"/>
  <c r="L48" i="97"/>
  <c r="L47" i="97"/>
  <c r="L46" i="97"/>
  <c r="L45" i="97"/>
  <c r="L44" i="97"/>
  <c r="L43" i="97"/>
  <c r="J44" i="97"/>
  <c r="J45" i="97"/>
  <c r="J46" i="97"/>
  <c r="J47" i="97"/>
  <c r="J48" i="97"/>
  <c r="J49" i="97"/>
  <c r="J50" i="97"/>
  <c r="J51" i="97"/>
  <c r="J43" i="97"/>
  <c r="L41" i="97"/>
  <c r="L40" i="97"/>
  <c r="L39" i="97"/>
  <c r="L38" i="97"/>
  <c r="L37" i="97"/>
  <c r="L36" i="97"/>
  <c r="L35" i="97"/>
  <c r="L34" i="97"/>
  <c r="L33" i="97"/>
  <c r="J34" i="97"/>
  <c r="J35" i="97"/>
  <c r="J36" i="97"/>
  <c r="J37" i="97"/>
  <c r="J38" i="97"/>
  <c r="J39" i="97"/>
  <c r="J40" i="97"/>
  <c r="J41" i="97"/>
  <c r="J33" i="97"/>
  <c r="L31" i="97"/>
  <c r="L30" i="97"/>
  <c r="L29" i="97"/>
  <c r="L28" i="97"/>
  <c r="L27" i="97"/>
  <c r="L26" i="97"/>
  <c r="L25" i="97"/>
  <c r="L24" i="97"/>
  <c r="L23" i="97"/>
  <c r="J24" i="97"/>
  <c r="J25" i="97"/>
  <c r="J26" i="97"/>
  <c r="J27" i="97"/>
  <c r="J28" i="97"/>
  <c r="J29" i="97"/>
  <c r="J30" i="97"/>
  <c r="J31" i="97"/>
  <c r="J23" i="97"/>
  <c r="L21" i="97"/>
  <c r="L20" i="97"/>
  <c r="L19" i="97"/>
  <c r="L18" i="97"/>
  <c r="L17" i="97"/>
  <c r="L16" i="97"/>
  <c r="L15" i="97"/>
  <c r="L14" i="97"/>
  <c r="L13" i="97"/>
  <c r="J14" i="97"/>
  <c r="J15" i="97"/>
  <c r="J16" i="97"/>
  <c r="J17" i="97"/>
  <c r="J18" i="97"/>
  <c r="J19" i="97"/>
  <c r="J20" i="97"/>
  <c r="J21" i="97"/>
  <c r="J13" i="97"/>
  <c r="F61" i="97"/>
  <c r="F60" i="97"/>
  <c r="F59" i="97"/>
  <c r="F58" i="97"/>
  <c r="F57" i="97"/>
  <c r="F56" i="97"/>
  <c r="F55" i="97"/>
  <c r="F54" i="97"/>
  <c r="F53" i="97"/>
  <c r="D54" i="97"/>
  <c r="D55" i="97"/>
  <c r="D56" i="97"/>
  <c r="D57" i="97"/>
  <c r="D58" i="97"/>
  <c r="D59" i="97"/>
  <c r="D60" i="97"/>
  <c r="D61" i="97"/>
  <c r="D53" i="97"/>
  <c r="F51" i="97"/>
  <c r="F50" i="97"/>
  <c r="F49" i="97"/>
  <c r="F48" i="97"/>
  <c r="F47" i="97"/>
  <c r="F46" i="97"/>
  <c r="F45" i="97"/>
  <c r="F44" i="97"/>
  <c r="F43" i="97"/>
  <c r="D44" i="97"/>
  <c r="D45" i="97"/>
  <c r="D46" i="97"/>
  <c r="D47" i="97"/>
  <c r="D48" i="97"/>
  <c r="D49" i="97"/>
  <c r="D50" i="97"/>
  <c r="D51" i="97"/>
  <c r="D43" i="97"/>
  <c r="F41" i="97"/>
  <c r="F40" i="97"/>
  <c r="F39" i="97"/>
  <c r="F38" i="97"/>
  <c r="F37" i="97"/>
  <c r="F36" i="97"/>
  <c r="F35" i="97"/>
  <c r="F34" i="97"/>
  <c r="F33" i="97"/>
  <c r="D34" i="97"/>
  <c r="D35" i="97"/>
  <c r="D36" i="97"/>
  <c r="D37" i="97"/>
  <c r="D38" i="97"/>
  <c r="D39" i="97"/>
  <c r="D40" i="97"/>
  <c r="D41" i="97"/>
  <c r="D33" i="97"/>
  <c r="F31" i="97"/>
  <c r="F30" i="97"/>
  <c r="F29" i="97"/>
  <c r="F28" i="97"/>
  <c r="F27" i="97"/>
  <c r="F26" i="97"/>
  <c r="F25" i="97"/>
  <c r="F24" i="97"/>
  <c r="F23" i="97"/>
  <c r="D24" i="97"/>
  <c r="D25" i="97"/>
  <c r="D26" i="97"/>
  <c r="D27" i="97"/>
  <c r="D28" i="97"/>
  <c r="D29" i="97"/>
  <c r="D30" i="97"/>
  <c r="D31" i="97"/>
  <c r="D23" i="97"/>
  <c r="F21" i="97"/>
  <c r="F20" i="97"/>
  <c r="F19" i="97"/>
  <c r="F18" i="97"/>
  <c r="F17" i="97"/>
  <c r="F16" i="97"/>
  <c r="F15" i="97"/>
  <c r="F14" i="97"/>
  <c r="F13" i="97"/>
  <c r="D14" i="97"/>
  <c r="D15" i="97"/>
  <c r="D16" i="97"/>
  <c r="D17" i="97"/>
  <c r="D18" i="97"/>
  <c r="D19" i="97"/>
  <c r="D20" i="97"/>
  <c r="D21" i="97"/>
  <c r="D13" i="97"/>
  <c r="F11" i="97"/>
  <c r="F10" i="97"/>
  <c r="F9" i="97"/>
  <c r="F8" i="97"/>
  <c r="F7" i="97"/>
  <c r="F6" i="97"/>
  <c r="F5" i="97"/>
  <c r="F4" i="97"/>
  <c r="F3" i="97"/>
  <c r="D4" i="97"/>
  <c r="D5" i="97"/>
  <c r="D6" i="97"/>
  <c r="D7" i="97"/>
  <c r="D8" i="97"/>
  <c r="D9" i="97"/>
  <c r="D10" i="97"/>
  <c r="D11" i="97"/>
  <c r="D3" i="97"/>
  <c r="J375" i="2"/>
  <c r="J374" i="2"/>
  <c r="J373" i="2"/>
  <c r="J372" i="2"/>
  <c r="J371" i="2"/>
  <c r="J370" i="2"/>
  <c r="J369" i="2"/>
  <c r="J368" i="2"/>
  <c r="J367" i="2"/>
  <c r="J366" i="2"/>
  <c r="J365" i="2"/>
  <c r="J364" i="2"/>
  <c r="J363" i="2"/>
  <c r="J362" i="2"/>
  <c r="J361" i="2"/>
  <c r="J360" i="2"/>
  <c r="J359" i="2"/>
  <c r="J358" i="2"/>
  <c r="J357" i="2"/>
  <c r="J356" i="2"/>
  <c r="J355" i="2"/>
  <c r="J354" i="2"/>
  <c r="J353" i="2"/>
  <c r="J352" i="2"/>
  <c r="J351" i="2"/>
  <c r="J350" i="2"/>
  <c r="J349" i="2"/>
  <c r="J348" i="2"/>
  <c r="J347" i="2"/>
  <c r="J346" i="2"/>
  <c r="J345" i="2"/>
  <c r="J344" i="2"/>
  <c r="J343" i="2"/>
  <c r="J342" i="2"/>
  <c r="J341" i="2"/>
  <c r="J340" i="2"/>
  <c r="J339" i="2"/>
  <c r="J338" i="2"/>
  <c r="J337" i="2"/>
  <c r="J336" i="2"/>
  <c r="J335" i="2"/>
  <c r="J334" i="2"/>
  <c r="J333" i="2"/>
  <c r="J332" i="2"/>
  <c r="J331" i="2"/>
  <c r="J330" i="2"/>
  <c r="J329" i="2"/>
  <c r="J328" i="2"/>
  <c r="J327" i="2"/>
  <c r="J326" i="2"/>
  <c r="J325" i="2"/>
  <c r="J324" i="2"/>
  <c r="J323" i="2"/>
  <c r="J322" i="2"/>
  <c r="J321" i="2"/>
  <c r="J320" i="2"/>
  <c r="J319" i="2"/>
  <c r="J318" i="2"/>
  <c r="J317" i="2"/>
  <c r="J316" i="2"/>
  <c r="J315" i="2"/>
  <c r="J314" i="2"/>
  <c r="J313" i="2"/>
  <c r="J312" i="2"/>
  <c r="J311" i="2"/>
  <c r="J310" i="2"/>
  <c r="J309" i="2"/>
  <c r="J308" i="2"/>
  <c r="J307" i="2"/>
  <c r="J306" i="2"/>
  <c r="J305" i="2"/>
  <c r="J304" i="2"/>
  <c r="J303" i="2"/>
  <c r="J302" i="2"/>
  <c r="J301" i="2"/>
  <c r="J300" i="2"/>
  <c r="J299" i="2"/>
  <c r="J298" i="2"/>
  <c r="J297" i="2"/>
  <c r="J296" i="2"/>
  <c r="J295" i="2"/>
  <c r="J294" i="2"/>
  <c r="J293" i="2"/>
  <c r="J292" i="2"/>
  <c r="J291" i="2"/>
  <c r="J290" i="2"/>
  <c r="J289" i="2"/>
  <c r="J288" i="2"/>
  <c r="J287" i="2"/>
  <c r="J286" i="2"/>
  <c r="J285" i="2"/>
  <c r="J284" i="2"/>
  <c r="J283" i="2"/>
  <c r="J282" i="2"/>
  <c r="J281" i="2"/>
  <c r="DD20" i="1"/>
  <c r="DE20" i="1"/>
  <c r="J280" i="2"/>
  <c r="J279" i="2"/>
  <c r="J278" i="2"/>
  <c r="J277" i="2"/>
  <c r="J276" i="2"/>
  <c r="J275" i="2"/>
  <c r="J274" i="2"/>
  <c r="J273" i="2"/>
  <c r="J272" i="2"/>
  <c r="J271" i="2"/>
  <c r="J270" i="2"/>
  <c r="J269" i="2"/>
  <c r="J268" i="2"/>
  <c r="J267" i="2"/>
  <c r="J266" i="2"/>
  <c r="J265" i="2"/>
  <c r="J264" i="2"/>
  <c r="J263" i="2"/>
  <c r="J262" i="2"/>
  <c r="J261" i="2"/>
  <c r="J260" i="2"/>
  <c r="J259" i="2"/>
  <c r="J258" i="2"/>
  <c r="J257" i="2"/>
  <c r="J256" i="2"/>
  <c r="J255" i="2"/>
  <c r="J254" i="2"/>
  <c r="J253" i="2"/>
  <c r="J252" i="2"/>
  <c r="J251" i="2"/>
  <c r="J250" i="2"/>
  <c r="J249" i="2"/>
  <c r="J248" i="2"/>
  <c r="J247" i="2"/>
  <c r="J246" i="2"/>
  <c r="J245" i="2"/>
  <c r="J244" i="2"/>
  <c r="J243" i="2"/>
  <c r="J242" i="2"/>
  <c r="J241" i="2"/>
  <c r="J240" i="2"/>
  <c r="J239" i="2"/>
  <c r="J238" i="2"/>
  <c r="J237" i="2"/>
  <c r="J236" i="2"/>
  <c r="J235" i="2"/>
  <c r="J234" i="2"/>
  <c r="J233" i="2"/>
  <c r="J232" i="2"/>
  <c r="J231" i="2"/>
  <c r="J230" i="2"/>
  <c r="J229" i="2"/>
  <c r="J228" i="2"/>
  <c r="J227" i="2"/>
  <c r="J226" i="2"/>
  <c r="J225" i="2"/>
  <c r="J224" i="2"/>
  <c r="J223" i="2"/>
  <c r="J222" i="2"/>
  <c r="J221" i="2"/>
  <c r="J220" i="2"/>
  <c r="J219" i="2"/>
  <c r="J218" i="2"/>
  <c r="J217" i="2"/>
  <c r="J216" i="2"/>
  <c r="J215" i="2"/>
  <c r="J214" i="2"/>
  <c r="J213" i="2"/>
  <c r="J212" i="2"/>
  <c r="J211" i="2"/>
  <c r="J210" i="2"/>
  <c r="J209" i="2"/>
  <c r="J208" i="2"/>
  <c r="J207" i="2"/>
  <c r="J206" i="2"/>
  <c r="J205" i="2"/>
  <c r="J204" i="2"/>
  <c r="J203" i="2"/>
  <c r="J202" i="2"/>
  <c r="J201" i="2"/>
  <c r="J200" i="2"/>
  <c r="J199" i="2"/>
  <c r="J198" i="2"/>
  <c r="J197" i="2"/>
  <c r="J196" i="2"/>
  <c r="J195" i="2"/>
  <c r="J194" i="2"/>
  <c r="J193" i="2"/>
  <c r="J192" i="2"/>
  <c r="J191" i="2"/>
  <c r="BX14" i="1"/>
  <c r="BY14" i="1"/>
  <c r="J190" i="2"/>
  <c r="J189" i="2"/>
  <c r="J188" i="2"/>
  <c r="J187" i="2"/>
  <c r="J186" i="2"/>
  <c r="J185" i="2"/>
  <c r="J184" i="2"/>
  <c r="J183" i="2"/>
  <c r="J182" i="2"/>
  <c r="J181" i="2"/>
  <c r="J180" i="2"/>
  <c r="J179" i="2"/>
  <c r="J178" i="2"/>
  <c r="J177" i="2"/>
  <c r="J176" i="2"/>
  <c r="J175" i="2"/>
  <c r="J174" i="2"/>
  <c r="J173" i="2"/>
  <c r="J172" i="2"/>
  <c r="J171" i="2"/>
  <c r="J170" i="2"/>
  <c r="J169" i="2"/>
  <c r="J168" i="2"/>
  <c r="J167" i="2"/>
  <c r="J166" i="2"/>
  <c r="J165" i="2"/>
  <c r="J164" i="2"/>
  <c r="J163" i="2"/>
  <c r="J162" i="2"/>
  <c r="J161" i="2"/>
  <c r="J160" i="2"/>
  <c r="J159" i="2"/>
  <c r="J158" i="2"/>
  <c r="J157" i="2"/>
  <c r="J156" i="2"/>
  <c r="J155" i="2"/>
  <c r="J154" i="2"/>
  <c r="J153" i="2"/>
  <c r="J152" i="2"/>
  <c r="J151" i="2"/>
  <c r="J150" i="2"/>
  <c r="J149" i="2"/>
  <c r="J148" i="2"/>
  <c r="J147" i="2"/>
  <c r="J146" i="2"/>
  <c r="J145" i="2"/>
  <c r="J144" i="2"/>
  <c r="J143" i="2"/>
  <c r="J142" i="2"/>
  <c r="J141" i="2"/>
  <c r="J140" i="2"/>
  <c r="J139" i="2"/>
  <c r="J138" i="2"/>
  <c r="J137" i="2"/>
  <c r="J136" i="2"/>
  <c r="J135" i="2"/>
  <c r="J134" i="2"/>
  <c r="J133" i="2"/>
  <c r="J132" i="2"/>
  <c r="J131" i="2"/>
  <c r="J130" i="2"/>
  <c r="J129" i="2"/>
  <c r="J128" i="2"/>
  <c r="J127" i="2"/>
  <c r="J126" i="2"/>
  <c r="J125" i="2"/>
  <c r="J124" i="2"/>
  <c r="J123" i="2"/>
  <c r="J122" i="2"/>
  <c r="J121" i="2"/>
  <c r="J120" i="2"/>
  <c r="J119" i="2"/>
  <c r="J118" i="2"/>
  <c r="J117" i="2"/>
  <c r="J116" i="2"/>
  <c r="J115" i="2"/>
  <c r="J114" i="2"/>
  <c r="J113" i="2"/>
  <c r="J112" i="2"/>
  <c r="J111" i="2"/>
  <c r="J110" i="2"/>
  <c r="J109" i="2"/>
  <c r="J108" i="2"/>
  <c r="J107" i="2"/>
  <c r="J106" i="2"/>
  <c r="J105" i="2"/>
  <c r="J104" i="2"/>
  <c r="J103" i="2"/>
  <c r="J102" i="2"/>
  <c r="J101" i="2"/>
  <c r="J100" i="2"/>
  <c r="J99" i="2"/>
  <c r="J98" i="2"/>
  <c r="J97" i="2"/>
  <c r="J96" i="2"/>
  <c r="J95" i="2"/>
  <c r="J94" i="2"/>
  <c r="J93" i="2"/>
  <c r="J92" i="2"/>
  <c r="J91" i="2"/>
  <c r="J90" i="2"/>
  <c r="J89" i="2"/>
  <c r="J88" i="2"/>
  <c r="J87" i="2"/>
  <c r="J86" i="2"/>
  <c r="J85" i="2"/>
  <c r="J84" i="2"/>
  <c r="J83" i="2"/>
  <c r="J82" i="2"/>
  <c r="J81" i="2"/>
  <c r="J80" i="2"/>
  <c r="J79" i="2"/>
  <c r="J78" i="2"/>
  <c r="J77" i="2"/>
  <c r="J76" i="2"/>
  <c r="J75" i="2"/>
  <c r="J74" i="2"/>
  <c r="J73" i="2"/>
  <c r="J72" i="2"/>
  <c r="J71" i="2"/>
  <c r="J70" i="2"/>
  <c r="J69" i="2"/>
  <c r="J68" i="2"/>
  <c r="J67" i="2"/>
  <c r="J66" i="2"/>
  <c r="J65" i="2"/>
  <c r="J64" i="2"/>
  <c r="J63" i="2"/>
  <c r="J62" i="2"/>
  <c r="J61" i="2"/>
  <c r="J60" i="2"/>
  <c r="J59" i="2"/>
  <c r="J58" i="2"/>
  <c r="J57" i="2"/>
  <c r="J56" i="2"/>
  <c r="J55" i="2"/>
  <c r="J54" i="2"/>
  <c r="J53" i="2"/>
  <c r="J52" i="2"/>
  <c r="J51" i="2"/>
  <c r="J50" i="2"/>
  <c r="J49" i="2"/>
  <c r="J48" i="2"/>
  <c r="J47" i="2"/>
  <c r="J46" i="2"/>
  <c r="J45" i="2"/>
  <c r="J44" i="2"/>
  <c r="J43" i="2"/>
  <c r="J42" i="2"/>
  <c r="J41" i="2"/>
  <c r="J40" i="2"/>
  <c r="J39" i="2"/>
  <c r="J38" i="2"/>
  <c r="J37" i="2"/>
  <c r="J36" i="2"/>
  <c r="J35" i="2"/>
  <c r="J34" i="2"/>
  <c r="J33" i="2"/>
  <c r="J32" i="2"/>
  <c r="J31" i="2"/>
  <c r="J30" i="2"/>
  <c r="J29" i="2"/>
  <c r="J28" i="2"/>
  <c r="J27" i="2"/>
  <c r="J26" i="2"/>
  <c r="J25" i="2"/>
  <c r="J24" i="2"/>
  <c r="J23" i="2"/>
  <c r="J22" i="2"/>
  <c r="J21" i="2"/>
  <c r="J20" i="2"/>
  <c r="J19" i="2"/>
  <c r="J18" i="2"/>
  <c r="J17" i="2"/>
  <c r="J16" i="2"/>
  <c r="J15" i="2"/>
  <c r="J14" i="2"/>
  <c r="J13" i="2"/>
  <c r="J12" i="2"/>
  <c r="J11" i="2"/>
  <c r="J10" i="2"/>
  <c r="J9" i="2"/>
  <c r="J8" i="2"/>
  <c r="J7" i="2"/>
  <c r="J6" i="2"/>
  <c r="J5" i="2"/>
  <c r="H5" i="2"/>
  <c r="H6" i="2"/>
  <c r="H7" i="2"/>
  <c r="H8" i="2"/>
  <c r="H9" i="2"/>
  <c r="H10" i="2"/>
  <c r="H11" i="2"/>
  <c r="H12" i="2"/>
  <c r="K12" i="2"/>
  <c r="H13" i="2"/>
  <c r="K13" i="2"/>
  <c r="H14" i="2"/>
  <c r="H15" i="2"/>
  <c r="H16" i="2"/>
  <c r="H17" i="2"/>
  <c r="H18" i="2"/>
  <c r="K18" i="2"/>
  <c r="H19" i="2"/>
  <c r="H20" i="2"/>
  <c r="K20" i="2"/>
  <c r="H21" i="2"/>
  <c r="H22" i="2"/>
  <c r="H23" i="2"/>
  <c r="H24" i="2"/>
  <c r="K24" i="2"/>
  <c r="H25" i="2"/>
  <c r="K25" i="2"/>
  <c r="H26" i="2"/>
  <c r="H27" i="2"/>
  <c r="H28" i="2"/>
  <c r="H29" i="2"/>
  <c r="H30" i="2"/>
  <c r="H31" i="2"/>
  <c r="H32" i="2"/>
  <c r="H33" i="2"/>
  <c r="H34" i="2"/>
  <c r="K34" i="2"/>
  <c r="H35" i="2"/>
  <c r="H36" i="2"/>
  <c r="K36" i="2"/>
  <c r="H37" i="2"/>
  <c r="K37" i="2"/>
  <c r="H38" i="2"/>
  <c r="K38" i="2"/>
  <c r="H39" i="2"/>
  <c r="H40" i="2"/>
  <c r="H41" i="2"/>
  <c r="K41" i="2"/>
  <c r="H42" i="2"/>
  <c r="H43" i="2"/>
  <c r="H44" i="2"/>
  <c r="H45" i="2"/>
  <c r="K45" i="2"/>
  <c r="H46" i="2"/>
  <c r="K46" i="2"/>
  <c r="H47" i="2"/>
  <c r="H48" i="2"/>
  <c r="H49" i="2"/>
  <c r="K49" i="2"/>
  <c r="H50" i="2"/>
  <c r="K50" i="2"/>
  <c r="H51" i="2"/>
  <c r="H52" i="2"/>
  <c r="K52" i="2"/>
  <c r="H53" i="2"/>
  <c r="K53" i="2"/>
  <c r="H54" i="2"/>
  <c r="H55" i="2"/>
  <c r="H56" i="2"/>
  <c r="K56" i="2"/>
  <c r="H57" i="2"/>
  <c r="K57" i="2"/>
  <c r="H58" i="2"/>
  <c r="H59" i="2"/>
  <c r="K59" i="2"/>
  <c r="H60" i="2"/>
  <c r="K60" i="2"/>
  <c r="H61" i="2"/>
  <c r="K61" i="2"/>
  <c r="H62" i="2"/>
  <c r="H63" i="2"/>
  <c r="H64" i="2"/>
  <c r="K64" i="2"/>
  <c r="H65" i="2"/>
  <c r="K65" i="2"/>
  <c r="H66" i="2"/>
  <c r="K66" i="2"/>
  <c r="H67" i="2"/>
  <c r="H68" i="2"/>
  <c r="H69" i="2"/>
  <c r="K69" i="2"/>
  <c r="H70" i="2"/>
  <c r="K70" i="2"/>
  <c r="H71" i="2"/>
  <c r="H72" i="2"/>
  <c r="K72" i="2"/>
  <c r="H73" i="2"/>
  <c r="H74" i="2"/>
  <c r="H75" i="2"/>
  <c r="H76" i="2"/>
  <c r="K76" i="2"/>
  <c r="H77" i="2"/>
  <c r="H78" i="2"/>
  <c r="H79" i="2"/>
  <c r="K79" i="2"/>
  <c r="H80" i="2"/>
  <c r="K80" i="2"/>
  <c r="H81" i="2"/>
  <c r="H82" i="2"/>
  <c r="K82" i="2"/>
  <c r="H83" i="2"/>
  <c r="H84" i="2"/>
  <c r="K84" i="2"/>
  <c r="H85" i="2"/>
  <c r="H86" i="2"/>
  <c r="K86" i="2"/>
  <c r="H87" i="2"/>
  <c r="H88" i="2"/>
  <c r="H89" i="2"/>
  <c r="H90" i="2"/>
  <c r="K90" i="2"/>
  <c r="H91" i="2"/>
  <c r="H92" i="2"/>
  <c r="K92" i="2"/>
  <c r="H93" i="2"/>
  <c r="K93" i="2"/>
  <c r="H94" i="2"/>
  <c r="H95" i="2"/>
  <c r="H96" i="2"/>
  <c r="K96" i="2"/>
  <c r="H97" i="2"/>
  <c r="K97" i="2"/>
  <c r="H98" i="2"/>
  <c r="K98" i="2"/>
  <c r="H99" i="2"/>
  <c r="H100" i="2"/>
  <c r="K100" i="2"/>
  <c r="L100" i="2"/>
  <c r="H101" i="2"/>
  <c r="H102" i="2"/>
  <c r="H103" i="2"/>
  <c r="H104" i="2"/>
  <c r="H105" i="2"/>
  <c r="K105" i="2"/>
  <c r="H106" i="2"/>
  <c r="K106" i="2"/>
  <c r="H107" i="2"/>
  <c r="H108" i="2"/>
  <c r="H109" i="2"/>
  <c r="K109" i="2"/>
  <c r="H110" i="2"/>
  <c r="K110" i="2"/>
  <c r="H111" i="2"/>
  <c r="H112" i="2"/>
  <c r="K112" i="2"/>
  <c r="H113" i="2"/>
  <c r="H114" i="2"/>
  <c r="K114" i="2"/>
  <c r="H115" i="2"/>
  <c r="H116" i="2"/>
  <c r="K116" i="2"/>
  <c r="H117" i="2"/>
  <c r="K117" i="2"/>
  <c r="AT18" i="1" s="1"/>
  <c r="AU18" i="1" s="1"/>
  <c r="H118" i="2"/>
  <c r="K118" i="2"/>
  <c r="H119" i="2"/>
  <c r="H120" i="2"/>
  <c r="H121" i="2"/>
  <c r="K121" i="2"/>
  <c r="H122" i="2"/>
  <c r="K122" i="2"/>
  <c r="H123" i="2"/>
  <c r="H124" i="2"/>
  <c r="H125" i="2"/>
  <c r="K125" i="2"/>
  <c r="H126" i="2"/>
  <c r="H127" i="2"/>
  <c r="H128" i="2"/>
  <c r="K128" i="2"/>
  <c r="H129" i="2"/>
  <c r="K129" i="2"/>
  <c r="H130" i="2"/>
  <c r="K130" i="2"/>
  <c r="H131" i="2"/>
  <c r="H132" i="2"/>
  <c r="K132" i="2"/>
  <c r="H133" i="2"/>
  <c r="K133" i="2"/>
  <c r="L133" i="2"/>
  <c r="H134" i="2"/>
  <c r="K134" i="2"/>
  <c r="H135" i="2"/>
  <c r="H136" i="2"/>
  <c r="H137" i="2"/>
  <c r="K137" i="2"/>
  <c r="H138" i="2"/>
  <c r="H139" i="2"/>
  <c r="H140" i="2"/>
  <c r="H141" i="2"/>
  <c r="K141" i="2"/>
  <c r="H142" i="2"/>
  <c r="K142" i="2"/>
  <c r="H143" i="2"/>
  <c r="H144" i="2"/>
  <c r="K144" i="2"/>
  <c r="H145" i="2"/>
  <c r="K145" i="2"/>
  <c r="H146" i="2"/>
  <c r="K146" i="2"/>
  <c r="H147" i="2"/>
  <c r="K147" i="2"/>
  <c r="H148" i="2"/>
  <c r="H149" i="2"/>
  <c r="K149" i="2"/>
  <c r="H150" i="2"/>
  <c r="K150" i="2"/>
  <c r="H151" i="2"/>
  <c r="H152" i="2"/>
  <c r="H153" i="2"/>
  <c r="K153" i="2"/>
  <c r="H154" i="2"/>
  <c r="K154" i="2"/>
  <c r="H155" i="2"/>
  <c r="H156" i="2"/>
  <c r="K156" i="2"/>
  <c r="H157" i="2"/>
  <c r="H158" i="2"/>
  <c r="K158" i="2"/>
  <c r="H159" i="2"/>
  <c r="H160" i="2"/>
  <c r="K160" i="2"/>
  <c r="H161" i="2"/>
  <c r="K161" i="2"/>
  <c r="H162" i="2"/>
  <c r="K162" i="2"/>
  <c r="H163" i="2"/>
  <c r="H164" i="2"/>
  <c r="K164" i="2"/>
  <c r="H165" i="2"/>
  <c r="H166" i="2"/>
  <c r="K166" i="2"/>
  <c r="BL13" i="1"/>
  <c r="BM13" i="1"/>
  <c r="H167" i="2"/>
  <c r="K167" i="2"/>
  <c r="H168" i="2"/>
  <c r="K168" i="2"/>
  <c r="H169" i="2"/>
  <c r="H170" i="2"/>
  <c r="K170" i="2"/>
  <c r="H171" i="2"/>
  <c r="H172" i="2"/>
  <c r="K172" i="2"/>
  <c r="H173" i="2"/>
  <c r="H174" i="2"/>
  <c r="K174" i="2"/>
  <c r="H175" i="2"/>
  <c r="H176" i="2"/>
  <c r="H177" i="2"/>
  <c r="K177" i="2"/>
  <c r="H178" i="2"/>
  <c r="K178" i="2"/>
  <c r="H179" i="2"/>
  <c r="H180" i="2"/>
  <c r="H181" i="2"/>
  <c r="K181" i="2"/>
  <c r="H182" i="2"/>
  <c r="K182" i="2"/>
  <c r="H183" i="2"/>
  <c r="K183" i="2"/>
  <c r="H184" i="2"/>
  <c r="H185" i="2"/>
  <c r="H186" i="2"/>
  <c r="K186" i="2"/>
  <c r="H187" i="2"/>
  <c r="H188" i="2"/>
  <c r="H189" i="2"/>
  <c r="K189" i="2"/>
  <c r="H190" i="2"/>
  <c r="K190" i="2"/>
  <c r="H191" i="2"/>
  <c r="K191" i="2"/>
  <c r="H192" i="2"/>
  <c r="K192" i="2"/>
  <c r="H193" i="2"/>
  <c r="H194" i="2"/>
  <c r="K194" i="2"/>
  <c r="H195" i="2"/>
  <c r="K195" i="2"/>
  <c r="H196" i="2"/>
  <c r="H197" i="2"/>
  <c r="H198" i="2"/>
  <c r="K198" i="2"/>
  <c r="H199" i="2"/>
  <c r="H200" i="2"/>
  <c r="K200" i="2"/>
  <c r="H201" i="2"/>
  <c r="K201" i="2"/>
  <c r="H202" i="2"/>
  <c r="K202" i="2"/>
  <c r="H203" i="2"/>
  <c r="H204" i="2"/>
  <c r="H205" i="2"/>
  <c r="K205" i="2"/>
  <c r="H206" i="2"/>
  <c r="H207" i="2"/>
  <c r="K207" i="2"/>
  <c r="H208" i="2"/>
  <c r="K208" i="2"/>
  <c r="H209" i="2"/>
  <c r="K209" i="2"/>
  <c r="H210" i="2"/>
  <c r="K210" i="2"/>
  <c r="H211" i="2"/>
  <c r="H212" i="2"/>
  <c r="K212" i="2"/>
  <c r="H213" i="2"/>
  <c r="K213" i="2"/>
  <c r="H214" i="2"/>
  <c r="K214" i="2"/>
  <c r="L214" i="2"/>
  <c r="H215" i="2"/>
  <c r="H216" i="2"/>
  <c r="H217" i="2"/>
  <c r="K217" i="2"/>
  <c r="H218" i="2"/>
  <c r="K218" i="2"/>
  <c r="H219" i="2"/>
  <c r="H220" i="2"/>
  <c r="H221" i="2"/>
  <c r="K221" i="2"/>
  <c r="H222" i="2"/>
  <c r="K222" i="2"/>
  <c r="H223" i="2"/>
  <c r="H224" i="2"/>
  <c r="H225" i="2"/>
  <c r="K225" i="2"/>
  <c r="L225" i="2"/>
  <c r="H226" i="2"/>
  <c r="K226" i="2"/>
  <c r="H227" i="2"/>
  <c r="H228" i="2"/>
  <c r="H229" i="2"/>
  <c r="K229" i="2"/>
  <c r="H230" i="2"/>
  <c r="K230" i="2"/>
  <c r="H231" i="2"/>
  <c r="H232" i="2"/>
  <c r="K232" i="2"/>
  <c r="H233" i="2"/>
  <c r="K233" i="2"/>
  <c r="H234" i="2"/>
  <c r="K234" i="2"/>
  <c r="H235" i="2"/>
  <c r="K235" i="2"/>
  <c r="H236" i="2"/>
  <c r="H237" i="2"/>
  <c r="K237" i="2"/>
  <c r="H238" i="2"/>
  <c r="H239" i="2"/>
  <c r="H240" i="2"/>
  <c r="K240" i="2"/>
  <c r="CN8" i="1"/>
  <c r="CO8" i="1"/>
  <c r="H241" i="2"/>
  <c r="K241" i="2"/>
  <c r="CN21" i="1" s="1"/>
  <c r="CO21" i="1" s="1"/>
  <c r="H242" i="2"/>
  <c r="K242" i="2"/>
  <c r="H243" i="2"/>
  <c r="K243" i="2"/>
  <c r="H244" i="2"/>
  <c r="H245" i="2"/>
  <c r="K245" i="2"/>
  <c r="H246" i="2"/>
  <c r="K246" i="2"/>
  <c r="H247" i="2"/>
  <c r="H248" i="2"/>
  <c r="K248" i="2"/>
  <c r="H249" i="2"/>
  <c r="K249" i="2"/>
  <c r="H250" i="2"/>
  <c r="K250" i="2"/>
  <c r="H251" i="2"/>
  <c r="H252" i="2"/>
  <c r="H253" i="2"/>
  <c r="K253" i="2"/>
  <c r="H254" i="2"/>
  <c r="K254" i="2"/>
  <c r="CR12" i="1"/>
  <c r="CS12" i="1"/>
  <c r="H255" i="2"/>
  <c r="H256" i="2"/>
  <c r="H257" i="2"/>
  <c r="K257" i="2"/>
  <c r="H258" i="2"/>
  <c r="K258" i="2"/>
  <c r="L258" i="2"/>
  <c r="H259" i="2"/>
  <c r="K259" i="2"/>
  <c r="H260" i="2"/>
  <c r="H261" i="2"/>
  <c r="H262" i="2"/>
  <c r="K262" i="2"/>
  <c r="H263" i="2"/>
  <c r="K263" i="2"/>
  <c r="L263" i="2"/>
  <c r="H264" i="2"/>
  <c r="K264" i="2"/>
  <c r="H265" i="2"/>
  <c r="K265" i="2"/>
  <c r="H266" i="2"/>
  <c r="K266" i="2"/>
  <c r="H267" i="2"/>
  <c r="H268" i="2"/>
  <c r="K268" i="2"/>
  <c r="H269" i="2"/>
  <c r="K269" i="2"/>
  <c r="H270" i="2"/>
  <c r="K270" i="2"/>
  <c r="H271" i="2"/>
  <c r="H272" i="2"/>
  <c r="K272" i="2"/>
  <c r="H273" i="2"/>
  <c r="K273" i="2"/>
  <c r="H274" i="2"/>
  <c r="K274" i="2"/>
  <c r="H275" i="2"/>
  <c r="H276" i="2"/>
  <c r="K276" i="2"/>
  <c r="H277" i="2"/>
  <c r="K277" i="2"/>
  <c r="H278" i="2"/>
  <c r="K278" i="2"/>
  <c r="H279" i="2"/>
  <c r="H280" i="2"/>
  <c r="K280" i="2"/>
  <c r="H281" i="2"/>
  <c r="K281" i="2"/>
  <c r="H282" i="2"/>
  <c r="K282" i="2"/>
  <c r="H283" i="2"/>
  <c r="K283" i="2"/>
  <c r="H284" i="2"/>
  <c r="H285" i="2"/>
  <c r="K285" i="2"/>
  <c r="H286" i="2"/>
  <c r="K286" i="2"/>
  <c r="H287" i="2"/>
  <c r="H288" i="2"/>
  <c r="K288" i="2"/>
  <c r="H289" i="2"/>
  <c r="K289" i="2"/>
  <c r="H290" i="2"/>
  <c r="H291" i="2"/>
  <c r="H292" i="2"/>
  <c r="K292" i="2"/>
  <c r="H293" i="2"/>
  <c r="K293" i="2"/>
  <c r="DF8" i="1"/>
  <c r="DG8" i="1"/>
  <c r="H294" i="2"/>
  <c r="K294" i="2"/>
  <c r="DH18" i="1"/>
  <c r="DI18" i="1"/>
  <c r="H295" i="2"/>
  <c r="H296" i="2"/>
  <c r="K296" i="2"/>
  <c r="H297" i="2"/>
  <c r="K297" i="2"/>
  <c r="H298" i="2"/>
  <c r="K298" i="2"/>
  <c r="H299" i="2"/>
  <c r="H300" i="2"/>
  <c r="H301" i="2"/>
  <c r="H302" i="2"/>
  <c r="K302" i="2"/>
  <c r="H303" i="2"/>
  <c r="H304" i="2"/>
  <c r="K304" i="2"/>
  <c r="H305" i="2"/>
  <c r="K305" i="2"/>
  <c r="H306" i="2"/>
  <c r="K306" i="2"/>
  <c r="H307" i="2"/>
  <c r="H308" i="2"/>
  <c r="K308" i="2"/>
  <c r="H309" i="2"/>
  <c r="K309" i="2"/>
  <c r="H310" i="2"/>
  <c r="K310" i="2"/>
  <c r="H311" i="2"/>
  <c r="H312" i="2"/>
  <c r="K312" i="2"/>
  <c r="H313" i="2"/>
  <c r="K313" i="2"/>
  <c r="H314" i="2"/>
  <c r="K314" i="2"/>
  <c r="H315" i="2"/>
  <c r="H316" i="2"/>
  <c r="H317" i="2"/>
  <c r="K317" i="2"/>
  <c r="H318" i="2"/>
  <c r="K318" i="2"/>
  <c r="H319" i="2"/>
  <c r="H320" i="2"/>
  <c r="K320" i="2"/>
  <c r="H321" i="2"/>
  <c r="K321" i="2"/>
  <c r="H322" i="2"/>
  <c r="K322" i="2"/>
  <c r="H323" i="2"/>
  <c r="H324" i="2"/>
  <c r="H325" i="2"/>
  <c r="K325" i="2"/>
  <c r="H326" i="2"/>
  <c r="K326" i="2"/>
  <c r="H327" i="2"/>
  <c r="H328" i="2"/>
  <c r="H329" i="2"/>
  <c r="K329" i="2"/>
  <c r="H330" i="2"/>
  <c r="K330" i="2"/>
  <c r="H331" i="2"/>
  <c r="H332" i="2"/>
  <c r="H333" i="2"/>
  <c r="K333" i="2"/>
  <c r="H334" i="2"/>
  <c r="K334" i="2"/>
  <c r="H335" i="2"/>
  <c r="H336" i="2"/>
  <c r="K336" i="2"/>
  <c r="H337" i="2"/>
  <c r="K337" i="2"/>
  <c r="H338" i="2"/>
  <c r="K338" i="2"/>
  <c r="DX6" i="1" s="1"/>
  <c r="DY6" i="1" s="1"/>
  <c r="H339" i="2"/>
  <c r="K339" i="2"/>
  <c r="H340" i="2"/>
  <c r="H341" i="2"/>
  <c r="K341" i="2"/>
  <c r="H342" i="2"/>
  <c r="K342" i="2"/>
  <c r="DX8" i="1"/>
  <c r="DY8" i="1"/>
  <c r="H343" i="2"/>
  <c r="K343" i="2"/>
  <c r="H344" i="2"/>
  <c r="K344" i="2"/>
  <c r="H345" i="2"/>
  <c r="K345" i="2"/>
  <c r="H346" i="2"/>
  <c r="K346" i="2"/>
  <c r="H347" i="2"/>
  <c r="H348" i="2"/>
  <c r="H349" i="2"/>
  <c r="K349" i="2"/>
  <c r="H350" i="2"/>
  <c r="K350" i="2"/>
  <c r="H351" i="2"/>
  <c r="H352" i="2"/>
  <c r="K352" i="2"/>
  <c r="H353" i="2"/>
  <c r="K353" i="2"/>
  <c r="H354" i="2"/>
  <c r="K354" i="2"/>
  <c r="H355" i="2"/>
  <c r="H356" i="2"/>
  <c r="H357" i="2"/>
  <c r="K357" i="2"/>
  <c r="H358" i="2"/>
  <c r="K358" i="2"/>
  <c r="H359" i="2"/>
  <c r="H360" i="2"/>
  <c r="H361" i="2"/>
  <c r="K361" i="2"/>
  <c r="H362" i="2"/>
  <c r="K362" i="2"/>
  <c r="H363" i="2"/>
  <c r="H364" i="2"/>
  <c r="K364" i="2"/>
  <c r="H365" i="2"/>
  <c r="K365" i="2"/>
  <c r="H366" i="2"/>
  <c r="K366" i="2"/>
  <c r="H367" i="2"/>
  <c r="H368" i="2"/>
  <c r="K368" i="2"/>
  <c r="H369" i="2"/>
  <c r="K369" i="2"/>
  <c r="H370" i="2"/>
  <c r="K370" i="2"/>
  <c r="H371" i="2"/>
  <c r="H372" i="2"/>
  <c r="H373" i="2"/>
  <c r="K373" i="2"/>
  <c r="H374" i="2"/>
  <c r="K374" i="2"/>
  <c r="H375" i="2"/>
  <c r="H397" i="2"/>
  <c r="K44" i="2"/>
  <c r="L44" i="2"/>
  <c r="K48" i="2"/>
  <c r="K62" i="2"/>
  <c r="K68" i="2"/>
  <c r="K78" i="2"/>
  <c r="K108" i="2"/>
  <c r="L108" i="2"/>
  <c r="K113" i="2"/>
  <c r="K126" i="2"/>
  <c r="K140" i="2"/>
  <c r="K148" i="2"/>
  <c r="K157" i="2"/>
  <c r="K185" i="2"/>
  <c r="K197" i="2"/>
  <c r="BX19" i="1"/>
  <c r="K206" i="2"/>
  <c r="K238" i="2"/>
  <c r="K261" i="2"/>
  <c r="K301" i="2"/>
  <c r="K316" i="2"/>
  <c r="G5" i="2"/>
  <c r="G6" i="2"/>
  <c r="G7" i="2"/>
  <c r="G8" i="2"/>
  <c r="G9" i="2"/>
  <c r="G10" i="2"/>
  <c r="G11" i="2"/>
  <c r="G12" i="2"/>
  <c r="G15" i="2"/>
  <c r="G16" i="2"/>
  <c r="G17" i="2"/>
  <c r="G18" i="2"/>
  <c r="G19" i="2"/>
  <c r="G20" i="2"/>
  <c r="G21" i="2"/>
  <c r="G22" i="2"/>
  <c r="G23" i="2"/>
  <c r="G26" i="2"/>
  <c r="G27" i="2"/>
  <c r="G28" i="2"/>
  <c r="G29" i="2"/>
  <c r="G30" i="2"/>
  <c r="G31" i="2"/>
  <c r="G32" i="2"/>
  <c r="G33" i="2"/>
  <c r="G34" i="2"/>
  <c r="G37" i="2"/>
  <c r="G38" i="2"/>
  <c r="G39" i="2"/>
  <c r="G40" i="2"/>
  <c r="G41" i="2"/>
  <c r="G42" i="2"/>
  <c r="G43" i="2"/>
  <c r="G44" i="2"/>
  <c r="G45" i="2"/>
  <c r="G48" i="2"/>
  <c r="M48" i="2" s="1"/>
  <c r="G49" i="2"/>
  <c r="G50" i="2"/>
  <c r="G51" i="2"/>
  <c r="G52" i="2"/>
  <c r="G53" i="2"/>
  <c r="G54" i="2"/>
  <c r="G55" i="2"/>
  <c r="G56" i="2"/>
  <c r="M56" i="2" s="1"/>
  <c r="G59" i="2"/>
  <c r="G60" i="2"/>
  <c r="G61" i="2"/>
  <c r="G62" i="2"/>
  <c r="G63" i="2"/>
  <c r="G64" i="2"/>
  <c r="G65" i="2"/>
  <c r="G66" i="2"/>
  <c r="G67" i="2"/>
  <c r="G70" i="2"/>
  <c r="G71" i="2"/>
  <c r="G72" i="2"/>
  <c r="G73" i="2"/>
  <c r="G74" i="2"/>
  <c r="G75" i="2"/>
  <c r="G76" i="2"/>
  <c r="M76" i="2" s="1"/>
  <c r="N79" i="2" s="1"/>
  <c r="G77" i="2"/>
  <c r="G78" i="2"/>
  <c r="G81" i="2"/>
  <c r="G82" i="2"/>
  <c r="G83" i="2"/>
  <c r="G84" i="2"/>
  <c r="G85" i="2"/>
  <c r="G86" i="2"/>
  <c r="G87" i="2"/>
  <c r="G88" i="2"/>
  <c r="G89" i="2"/>
  <c r="G92" i="2"/>
  <c r="G93" i="2"/>
  <c r="G94" i="2"/>
  <c r="G95" i="2"/>
  <c r="G96" i="2"/>
  <c r="G97" i="2"/>
  <c r="G98" i="2"/>
  <c r="G99" i="2"/>
  <c r="G100" i="2"/>
  <c r="G103" i="2"/>
  <c r="G104" i="2"/>
  <c r="G105" i="2"/>
  <c r="G106" i="2"/>
  <c r="G107" i="2"/>
  <c r="G108" i="2"/>
  <c r="G109" i="2"/>
  <c r="G110" i="2"/>
  <c r="G111" i="2"/>
  <c r="G114" i="2"/>
  <c r="G115" i="2"/>
  <c r="G116" i="2"/>
  <c r="G117" i="2"/>
  <c r="G118" i="2"/>
  <c r="G119" i="2"/>
  <c r="G120" i="2"/>
  <c r="G121" i="2"/>
  <c r="G122" i="2"/>
  <c r="G125" i="2"/>
  <c r="G126" i="2"/>
  <c r="G127" i="2"/>
  <c r="G128" i="2"/>
  <c r="M128" i="2" s="1"/>
  <c r="N134" i="2" s="1"/>
  <c r="G129" i="2"/>
  <c r="G130" i="2"/>
  <c r="G131" i="2"/>
  <c r="G132" i="2"/>
  <c r="G133" i="2"/>
  <c r="G136" i="2"/>
  <c r="G137" i="2"/>
  <c r="M137" i="2" s="1"/>
  <c r="N145" i="2" s="1"/>
  <c r="G138" i="2"/>
  <c r="G139" i="2"/>
  <c r="G140" i="2"/>
  <c r="G141" i="2"/>
  <c r="G142" i="2"/>
  <c r="G143" i="2"/>
  <c r="G144" i="2"/>
  <c r="G147" i="2"/>
  <c r="G148" i="2"/>
  <c r="G149" i="2"/>
  <c r="G150" i="2"/>
  <c r="G151" i="2"/>
  <c r="G152" i="2"/>
  <c r="G153" i="2"/>
  <c r="G154" i="2"/>
  <c r="G155" i="2"/>
  <c r="G158" i="2"/>
  <c r="G159" i="2"/>
  <c r="G160" i="2"/>
  <c r="G161" i="2"/>
  <c r="M161" i="2" s="1"/>
  <c r="N167" i="2" s="1"/>
  <c r="G162" i="2"/>
  <c r="G163" i="2"/>
  <c r="G164" i="2"/>
  <c r="M164" i="2"/>
  <c r="G165" i="2"/>
  <c r="G166" i="2"/>
  <c r="G169" i="2"/>
  <c r="G170" i="2"/>
  <c r="G171" i="2"/>
  <c r="G172" i="2"/>
  <c r="G173" i="2"/>
  <c r="G174" i="2"/>
  <c r="G175" i="2"/>
  <c r="G176" i="2"/>
  <c r="G177" i="2"/>
  <c r="G180" i="2"/>
  <c r="G181" i="2"/>
  <c r="M181" i="2" s="1"/>
  <c r="N189" i="2" s="1"/>
  <c r="G182" i="2"/>
  <c r="G183" i="2"/>
  <c r="G184" i="2"/>
  <c r="G185" i="2"/>
  <c r="G186" i="2"/>
  <c r="G187" i="2"/>
  <c r="G188" i="2"/>
  <c r="G191" i="2"/>
  <c r="G192" i="2"/>
  <c r="G193" i="2"/>
  <c r="G194" i="2"/>
  <c r="G195" i="2"/>
  <c r="G196" i="2"/>
  <c r="G197" i="2"/>
  <c r="M197" i="2" s="1"/>
  <c r="N200" i="2" s="1"/>
  <c r="G198" i="2"/>
  <c r="G199" i="2"/>
  <c r="G202" i="2"/>
  <c r="G203" i="2"/>
  <c r="G204" i="2"/>
  <c r="G205" i="2"/>
  <c r="G206" i="2"/>
  <c r="G207" i="2"/>
  <c r="G208" i="2"/>
  <c r="G209" i="2"/>
  <c r="G210" i="2"/>
  <c r="G213" i="2"/>
  <c r="G214" i="2"/>
  <c r="G215" i="2"/>
  <c r="G216" i="2"/>
  <c r="G217" i="2"/>
  <c r="G218" i="2"/>
  <c r="G219" i="2"/>
  <c r="G220" i="2"/>
  <c r="G221" i="2"/>
  <c r="G224" i="2"/>
  <c r="G225" i="2"/>
  <c r="G226" i="2"/>
  <c r="G227" i="2"/>
  <c r="G228" i="2"/>
  <c r="G229" i="2"/>
  <c r="G230" i="2"/>
  <c r="G231" i="2"/>
  <c r="G232" i="2"/>
  <c r="G235" i="2"/>
  <c r="G236" i="2"/>
  <c r="G237" i="2"/>
  <c r="G238" i="2"/>
  <c r="G239" i="2"/>
  <c r="G240" i="2"/>
  <c r="G241" i="2"/>
  <c r="G242" i="2"/>
  <c r="G243" i="2"/>
  <c r="G246" i="2"/>
  <c r="G247" i="2"/>
  <c r="G248" i="2"/>
  <c r="G249" i="2"/>
  <c r="G250" i="2"/>
  <c r="G251" i="2"/>
  <c r="G252" i="2"/>
  <c r="G253" i="2"/>
  <c r="G254" i="2"/>
  <c r="M254" i="2" s="1"/>
  <c r="N255" i="2" s="1"/>
  <c r="G257" i="2"/>
  <c r="G258" i="2"/>
  <c r="G259" i="2"/>
  <c r="G260" i="2"/>
  <c r="G261" i="2"/>
  <c r="G262" i="2"/>
  <c r="G263" i="2"/>
  <c r="G264" i="2"/>
  <c r="G265" i="2"/>
  <c r="G268" i="2"/>
  <c r="M268" i="2" s="1"/>
  <c r="N277" i="2" s="1"/>
  <c r="G269" i="2"/>
  <c r="G270" i="2"/>
  <c r="G271" i="2"/>
  <c r="G272" i="2"/>
  <c r="G273" i="2"/>
  <c r="G274" i="2"/>
  <c r="G275" i="2"/>
  <c r="G276" i="2"/>
  <c r="G279" i="2"/>
  <c r="G280" i="2"/>
  <c r="G281" i="2"/>
  <c r="G282" i="2"/>
  <c r="G283" i="2"/>
  <c r="M283" i="2" s="1"/>
  <c r="G284" i="2"/>
  <c r="G285" i="2"/>
  <c r="G286" i="2"/>
  <c r="M286" i="2" s="1"/>
  <c r="G287" i="2"/>
  <c r="G290" i="2"/>
  <c r="G291" i="2"/>
  <c r="G292" i="2"/>
  <c r="G293" i="2"/>
  <c r="M293" i="2"/>
  <c r="G294" i="2"/>
  <c r="G295" i="2"/>
  <c r="G296" i="2"/>
  <c r="G297" i="2"/>
  <c r="G298" i="2"/>
  <c r="M298" i="2" s="1"/>
  <c r="N299" i="2" s="1"/>
  <c r="G301" i="2"/>
  <c r="G302" i="2"/>
  <c r="G303" i="2"/>
  <c r="G304" i="2"/>
  <c r="G305" i="2"/>
  <c r="G306" i="2"/>
  <c r="G307" i="2"/>
  <c r="G308" i="2"/>
  <c r="G309" i="2"/>
  <c r="G312" i="2"/>
  <c r="G313" i="2"/>
  <c r="G314" i="2"/>
  <c r="G315" i="2"/>
  <c r="G316" i="2"/>
  <c r="M316" i="2" s="1"/>
  <c r="G317" i="2"/>
  <c r="G318" i="2"/>
  <c r="G319" i="2"/>
  <c r="G320" i="2"/>
  <c r="M320" i="2" s="1"/>
  <c r="G323" i="2"/>
  <c r="G324" i="2"/>
  <c r="G325" i="2"/>
  <c r="G326" i="2"/>
  <c r="G327" i="2"/>
  <c r="G328" i="2"/>
  <c r="G329" i="2"/>
  <c r="G330" i="2"/>
  <c r="M330" i="2" s="1"/>
  <c r="N332" i="2" s="1"/>
  <c r="G331" i="2"/>
  <c r="G334" i="2"/>
  <c r="M334" i="2" s="1"/>
  <c r="N343" i="2" s="1"/>
  <c r="G335" i="2"/>
  <c r="G336" i="2"/>
  <c r="G337" i="2"/>
  <c r="G338" i="2"/>
  <c r="G339" i="2"/>
  <c r="G340" i="2"/>
  <c r="G341" i="2"/>
  <c r="G342" i="2"/>
  <c r="G345" i="2"/>
  <c r="G346" i="2"/>
  <c r="G347" i="2"/>
  <c r="G348" i="2"/>
  <c r="G349" i="2"/>
  <c r="G350" i="2"/>
  <c r="G351" i="2"/>
  <c r="G352" i="2"/>
  <c r="G353" i="2"/>
  <c r="G356" i="2"/>
  <c r="G357" i="2"/>
  <c r="G358" i="2"/>
  <c r="G359" i="2"/>
  <c r="G360" i="2"/>
  <c r="G361" i="2"/>
  <c r="G362" i="2"/>
  <c r="G363" i="2"/>
  <c r="G364" i="2"/>
  <c r="G367" i="2"/>
  <c r="G368" i="2"/>
  <c r="G369" i="2"/>
  <c r="G370" i="2"/>
  <c r="G371" i="2"/>
  <c r="G372" i="2"/>
  <c r="G373" i="2"/>
  <c r="G374" i="2"/>
  <c r="G375" i="2"/>
  <c r="L395" i="2"/>
  <c r="L396" i="2"/>
  <c r="L397" i="2"/>
  <c r="L398" i="2"/>
  <c r="G366" i="2"/>
  <c r="G365" i="2"/>
  <c r="G355" i="2"/>
  <c r="G354" i="2"/>
  <c r="G344" i="2"/>
  <c r="G343" i="2"/>
  <c r="G333" i="2"/>
  <c r="G332" i="2"/>
  <c r="G322" i="2"/>
  <c r="G321" i="2"/>
  <c r="G311" i="2"/>
  <c r="G310" i="2"/>
  <c r="G300" i="2"/>
  <c r="G299" i="2"/>
  <c r="G289" i="2"/>
  <c r="G288" i="2"/>
  <c r="G278" i="2"/>
  <c r="G277" i="2"/>
  <c r="G267" i="2"/>
  <c r="G266" i="2"/>
  <c r="G256" i="2"/>
  <c r="G255" i="2"/>
  <c r="G245" i="2"/>
  <c r="G244" i="2"/>
  <c r="G234" i="2"/>
  <c r="G233" i="2"/>
  <c r="G223" i="2"/>
  <c r="G222" i="2"/>
  <c r="G212" i="2"/>
  <c r="G211" i="2"/>
  <c r="G201" i="2"/>
  <c r="G200" i="2"/>
  <c r="G190" i="2"/>
  <c r="G189" i="2"/>
  <c r="G179" i="2"/>
  <c r="G178" i="2"/>
  <c r="G168" i="2"/>
  <c r="G167" i="2"/>
  <c r="G157" i="2"/>
  <c r="G156" i="2"/>
  <c r="G146" i="2"/>
  <c r="G145" i="2"/>
  <c r="G135" i="2"/>
  <c r="G134" i="2"/>
  <c r="G124" i="2"/>
  <c r="G123" i="2"/>
  <c r="G113" i="2"/>
  <c r="G112" i="2"/>
  <c r="G102" i="2"/>
  <c r="G101" i="2"/>
  <c r="G91" i="2"/>
  <c r="G90" i="2"/>
  <c r="G80" i="2"/>
  <c r="G79" i="2"/>
  <c r="G69" i="2"/>
  <c r="G68" i="2"/>
  <c r="G58" i="2"/>
  <c r="G57" i="2"/>
  <c r="G47" i="2"/>
  <c r="G46" i="2"/>
  <c r="G36" i="2"/>
  <c r="G35" i="2"/>
  <c r="G25" i="2"/>
  <c r="G24" i="2"/>
  <c r="G14" i="2"/>
  <c r="G13" i="2"/>
  <c r="BP9" i="1"/>
  <c r="BQ9" i="1"/>
  <c r="DL9" i="1"/>
  <c r="DM9" i="1"/>
  <c r="EB9" i="1"/>
  <c r="EC9" i="1"/>
  <c r="AV10" i="1"/>
  <c r="AW10" i="1"/>
  <c r="DP10" i="1"/>
  <c r="DQ10" i="1"/>
  <c r="BP8" i="1"/>
  <c r="BQ8" i="1"/>
  <c r="CR8" i="1"/>
  <c r="CS8" i="1"/>
  <c r="DH8" i="1"/>
  <c r="DI8" i="1"/>
  <c r="DT8" i="1"/>
  <c r="DU8" i="1"/>
  <c r="CV13" i="1"/>
  <c r="CW13" i="1"/>
  <c r="DL13" i="1"/>
  <c r="DM13" i="1"/>
  <c r="AV15" i="1"/>
  <c r="AW15" i="1"/>
  <c r="CR15" i="1"/>
  <c r="CS15" i="1"/>
  <c r="BL6" i="1"/>
  <c r="BM6" i="1"/>
  <c r="BD14" i="1"/>
  <c r="BE14" i="1"/>
  <c r="BL14" i="1"/>
  <c r="BM14" i="1"/>
  <c r="CJ14" i="1"/>
  <c r="CK14" i="1"/>
  <c r="CR14" i="1"/>
  <c r="CS14" i="1"/>
  <c r="BL16" i="1"/>
  <c r="BM16" i="1"/>
  <c r="BX16" i="1"/>
  <c r="BY16" i="1"/>
  <c r="CF16" i="1"/>
  <c r="CG16" i="1"/>
  <c r="DP16" i="1"/>
  <c r="DQ16" i="1"/>
  <c r="DX16" i="1"/>
  <c r="DY16" i="1"/>
  <c r="EF16" i="1"/>
  <c r="EG16" i="1"/>
  <c r="AT11" i="1"/>
  <c r="AU11" i="1"/>
  <c r="AZ12" i="1"/>
  <c r="BA12" i="1"/>
  <c r="CB12" i="1"/>
  <c r="CC12" i="1"/>
  <c r="CV12" i="1"/>
  <c r="CW12" i="1"/>
  <c r="DL12" i="1"/>
  <c r="DM12" i="1"/>
  <c r="AR11" i="1"/>
  <c r="AS11" i="1"/>
  <c r="AZ11" i="1"/>
  <c r="BA11" i="1"/>
  <c r="BH11" i="1"/>
  <c r="BI11" i="1"/>
  <c r="CN11" i="1"/>
  <c r="CO11" i="1"/>
  <c r="CV11" i="1"/>
  <c r="CW11" i="1"/>
  <c r="DD11" i="1"/>
  <c r="DE11" i="1"/>
  <c r="DL11" i="1"/>
  <c r="DM11" i="1"/>
  <c r="DT11" i="1"/>
  <c r="DU11" i="1"/>
  <c r="AZ18" i="1"/>
  <c r="BA18" i="1"/>
  <c r="CN18" i="1"/>
  <c r="CO18" i="1"/>
  <c r="CV18" i="1"/>
  <c r="CW18" i="1"/>
  <c r="DL18" i="1"/>
  <c r="DM18" i="1"/>
  <c r="CF17" i="1"/>
  <c r="CG17" i="1"/>
  <c r="AV21" i="1"/>
  <c r="AW21" i="1"/>
  <c r="BD21" i="1"/>
  <c r="BE21" i="1"/>
  <c r="CB21" i="1"/>
  <c r="CC21" i="1"/>
  <c r="CJ21" i="1"/>
  <c r="CK21" i="1"/>
  <c r="CZ21" i="1"/>
  <c r="DA21" i="1"/>
  <c r="DH21" i="1"/>
  <c r="DI21" i="1"/>
  <c r="DX21" i="1"/>
  <c r="DY21" i="1"/>
  <c r="K5" i="2"/>
  <c r="K9" i="2"/>
  <c r="K21" i="2"/>
  <c r="K17" i="2"/>
  <c r="K28" i="2"/>
  <c r="K42" i="2"/>
  <c r="L38" i="2"/>
  <c r="K30" i="2"/>
  <c r="M30" i="2"/>
  <c r="K6" i="2"/>
  <c r="K15" i="2"/>
  <c r="M15" i="2"/>
  <c r="K19" i="2"/>
  <c r="K23" i="2"/>
  <c r="K27" i="2"/>
  <c r="K35" i="2"/>
  <c r="K39" i="2"/>
  <c r="K43" i="2"/>
  <c r="M43" i="2"/>
  <c r="K47" i="2"/>
  <c r="K51" i="2"/>
  <c r="K55" i="2"/>
  <c r="K63" i="2"/>
  <c r="L63" i="2"/>
  <c r="K67" i="2"/>
  <c r="K71" i="2"/>
  <c r="AD20" i="1" s="1"/>
  <c r="AE20" i="1" s="1"/>
  <c r="K75" i="2"/>
  <c r="L75" i="2"/>
  <c r="K83" i="2"/>
  <c r="K87" i="2"/>
  <c r="L87" i="2"/>
  <c r="K91" i="2"/>
  <c r="K95" i="2"/>
  <c r="AN15" i="1" s="1"/>
  <c r="AO15" i="1" s="1"/>
  <c r="AN16" i="1"/>
  <c r="AO16" i="1"/>
  <c r="K99" i="2"/>
  <c r="AN21" i="1" s="1"/>
  <c r="AO21" i="1" s="1"/>
  <c r="AN8" i="1"/>
  <c r="AO8" i="1"/>
  <c r="K103" i="2"/>
  <c r="AP5" i="1"/>
  <c r="AQ5" i="1"/>
  <c r="L103" i="2"/>
  <c r="AR13" i="1"/>
  <c r="AS13" i="1"/>
  <c r="K107" i="2"/>
  <c r="AR15" i="1" s="1"/>
  <c r="AS15" i="1" s="1"/>
  <c r="AR8" i="1"/>
  <c r="AS8" i="1"/>
  <c r="L316" i="2"/>
  <c r="EB19" i="1"/>
  <c r="EC19" i="1"/>
  <c r="CV7" i="1"/>
  <c r="CW7" i="1"/>
  <c r="CR19" i="1"/>
  <c r="CS19" i="1"/>
  <c r="K111" i="2"/>
  <c r="AR21" i="1"/>
  <c r="AS21" i="1"/>
  <c r="K115" i="2"/>
  <c r="AT17" i="1" s="1"/>
  <c r="AU17" i="1" s="1"/>
  <c r="K119" i="2"/>
  <c r="AT15" i="1"/>
  <c r="AU15" i="1"/>
  <c r="AV18" i="1"/>
  <c r="AW18" i="1"/>
  <c r="K123" i="2"/>
  <c r="K127" i="2"/>
  <c r="AZ16" i="1" s="1"/>
  <c r="BA16" i="1" s="1"/>
  <c r="AZ17" i="1"/>
  <c r="BA17" i="1"/>
  <c r="AZ4" i="1"/>
  <c r="BA4" i="1"/>
  <c r="K131" i="2"/>
  <c r="AZ8" i="1"/>
  <c r="BA8" i="1"/>
  <c r="K135" i="2"/>
  <c r="K139" i="2"/>
  <c r="BD16" i="1"/>
  <c r="BE16" i="1"/>
  <c r="K143" i="2"/>
  <c r="BD17" i="1" s="1"/>
  <c r="BE17" i="1" s="1"/>
  <c r="BD4" i="1"/>
  <c r="BE4" i="1"/>
  <c r="BD13" i="1"/>
  <c r="BE13" i="1"/>
  <c r="K151" i="2"/>
  <c r="BH21" i="1" s="1"/>
  <c r="BI21" i="1" s="1"/>
  <c r="BH16" i="1"/>
  <c r="BI16" i="1"/>
  <c r="K155" i="2"/>
  <c r="M155" i="2"/>
  <c r="K159" i="2"/>
  <c r="BL11" i="1" s="1"/>
  <c r="BM11" i="1" s="1"/>
  <c r="K163" i="2"/>
  <c r="BL18" i="1"/>
  <c r="BM18" i="1"/>
  <c r="K171" i="2"/>
  <c r="K175" i="2"/>
  <c r="BP15" i="1"/>
  <c r="BQ15" i="1"/>
  <c r="BP5" i="1"/>
  <c r="BQ5" i="1"/>
  <c r="K179" i="2"/>
  <c r="K187" i="2"/>
  <c r="L187" i="2"/>
  <c r="L191" i="2"/>
  <c r="BY19" i="1"/>
  <c r="K199" i="2"/>
  <c r="K203" i="2"/>
  <c r="K211" i="2"/>
  <c r="K215" i="2"/>
  <c r="CF21" i="1" s="1"/>
  <c r="CG21" i="1" s="1"/>
  <c r="CF13" i="1"/>
  <c r="CG13" i="1"/>
  <c r="K219" i="2"/>
  <c r="L219" i="2"/>
  <c r="K223" i="2"/>
  <c r="K227" i="2"/>
  <c r="M227" i="2"/>
  <c r="K231" i="2"/>
  <c r="CJ15" i="1" s="1"/>
  <c r="CK15" i="1" s="1"/>
  <c r="CJ11" i="1"/>
  <c r="CK11" i="1"/>
  <c r="CJ13" i="1"/>
  <c r="CK13" i="1"/>
  <c r="K239" i="2"/>
  <c r="CN13" i="1"/>
  <c r="CO13" i="1"/>
  <c r="CN15" i="1"/>
  <c r="CO15" i="1"/>
  <c r="K247" i="2"/>
  <c r="CR4" i="1"/>
  <c r="CS4" i="1"/>
  <c r="CR7" i="1"/>
  <c r="CS7" i="1"/>
  <c r="K251" i="2"/>
  <c r="K255" i="2"/>
  <c r="CV4" i="1"/>
  <c r="CW4" i="1"/>
  <c r="CV8" i="1"/>
  <c r="CW8" i="1"/>
  <c r="K267" i="2"/>
  <c r="K271" i="2"/>
  <c r="M271" i="2"/>
  <c r="K275" i="2"/>
  <c r="CZ13" i="1"/>
  <c r="DA13" i="1"/>
  <c r="K279" i="2"/>
  <c r="DD8" i="1"/>
  <c r="DE8" i="1"/>
  <c r="DD17" i="1"/>
  <c r="DE17" i="1"/>
  <c r="DD18" i="1"/>
  <c r="DE18" i="1"/>
  <c r="K8" i="2"/>
  <c r="M8" i="2"/>
  <c r="L281" i="2"/>
  <c r="M281" i="2"/>
  <c r="DD21" i="1"/>
  <c r="DE21" i="1"/>
  <c r="M265" i="2"/>
  <c r="M249" i="2"/>
  <c r="M206" i="2"/>
  <c r="L206" i="2"/>
  <c r="L126" i="2"/>
  <c r="M126" i="2"/>
  <c r="X10" i="1"/>
  <c r="Y10" i="1"/>
  <c r="L43" i="2"/>
  <c r="L55" i="2"/>
  <c r="AR7" i="1"/>
  <c r="AS7" i="1"/>
  <c r="CR21" i="1"/>
  <c r="CS21" i="1"/>
  <c r="AR10" i="1"/>
  <c r="AS10" i="1"/>
  <c r="BP20" i="1"/>
  <c r="BQ20" i="1"/>
  <c r="L334" i="2"/>
  <c r="M318" i="2"/>
  <c r="DP20" i="1"/>
  <c r="DQ20" i="1"/>
  <c r="L286" i="2"/>
  <c r="L238" i="2"/>
  <c r="M238" i="2"/>
  <c r="M148" i="2"/>
  <c r="L148" i="2"/>
  <c r="BH14" i="1"/>
  <c r="BI14" i="1"/>
  <c r="L121" i="2"/>
  <c r="AV5" i="1"/>
  <c r="AW5" i="1"/>
  <c r="L62" i="2"/>
  <c r="L39" i="2"/>
  <c r="M39" i="2"/>
  <c r="M63" i="2"/>
  <c r="M75" i="2"/>
  <c r="M87" i="2"/>
  <c r="L111" i="2"/>
  <c r="M111" i="2"/>
  <c r="L159" i="2"/>
  <c r="BL17" i="1"/>
  <c r="BM17" i="1"/>
  <c r="M203" i="2"/>
  <c r="M231" i="2"/>
  <c r="L283" i="2"/>
  <c r="DP5" i="1"/>
  <c r="DQ5" i="1"/>
  <c r="M62" i="2"/>
  <c r="CF14" i="1"/>
  <c r="CG14" i="1"/>
  <c r="L185" i="2"/>
  <c r="M185" i="2"/>
  <c r="L116" i="2"/>
  <c r="M78" i="2"/>
  <c r="L78" i="2"/>
  <c r="L15" i="2"/>
  <c r="L23" i="2"/>
  <c r="M23" i="2"/>
  <c r="M71" i="2"/>
  <c r="L71" i="2"/>
  <c r="AR9" i="1"/>
  <c r="AS9" i="1"/>
  <c r="AP13" i="1"/>
  <c r="AQ13" i="1"/>
  <c r="M119" i="2"/>
  <c r="L119" i="2"/>
  <c r="M131" i="2"/>
  <c r="L143" i="2"/>
  <c r="BD7" i="1"/>
  <c r="BE7" i="1"/>
  <c r="M191" i="2"/>
  <c r="L215" i="2"/>
  <c r="M215" i="2"/>
  <c r="CF15" i="1"/>
  <c r="CG15" i="1"/>
  <c r="L227" i="2"/>
  <c r="CN14" i="1"/>
  <c r="CO14" i="1"/>
  <c r="L251" i="2"/>
  <c r="M263" i="2"/>
  <c r="CB15" i="1"/>
  <c r="CC15" i="1"/>
  <c r="BL7" i="1"/>
  <c r="BM7" i="1"/>
  <c r="M275" i="2"/>
  <c r="K371" i="2"/>
  <c r="L371" i="2"/>
  <c r="K367" i="2"/>
  <c r="EJ13" i="1"/>
  <c r="EK13" i="1"/>
  <c r="K363" i="2"/>
  <c r="EF15" i="1" s="1"/>
  <c r="EG15" i="1" s="1"/>
  <c r="EF13" i="1"/>
  <c r="EG13" i="1"/>
  <c r="K359" i="2"/>
  <c r="EF19" i="1"/>
  <c r="EG19" i="1"/>
  <c r="K355" i="2"/>
  <c r="K351" i="2"/>
  <c r="L351" i="2"/>
  <c r="K347" i="2"/>
  <c r="EB8" i="1"/>
  <c r="EC8" i="1"/>
  <c r="K335" i="2"/>
  <c r="DX4" i="1" s="1"/>
  <c r="DY4" i="1" s="1"/>
  <c r="L335" i="2"/>
  <c r="K331" i="2"/>
  <c r="DT14" i="1"/>
  <c r="DU14" i="1"/>
  <c r="K327" i="2"/>
  <c r="DT19" i="1" s="1"/>
  <c r="DU19" i="1" s="1"/>
  <c r="K323" i="2"/>
  <c r="K319" i="2"/>
  <c r="L319" i="2"/>
  <c r="K315" i="2"/>
  <c r="DP8" i="1" s="1"/>
  <c r="DQ8" i="1" s="1"/>
  <c r="L315" i="2"/>
  <c r="DP4" i="1"/>
  <c r="DQ4" i="1"/>
  <c r="DP13" i="1"/>
  <c r="DQ13" i="1"/>
  <c r="K311" i="2"/>
  <c r="K307" i="2"/>
  <c r="DL16" i="1" s="1"/>
  <c r="DM16" i="1" s="1"/>
  <c r="DL14" i="1"/>
  <c r="DM14" i="1"/>
  <c r="K303" i="2"/>
  <c r="DL7" i="1"/>
  <c r="DM7" i="1"/>
  <c r="K299" i="2"/>
  <c r="K295" i="2"/>
  <c r="DH10" i="1"/>
  <c r="DI10" i="1"/>
  <c r="K291" i="2"/>
  <c r="L291" i="2"/>
  <c r="K287" i="2"/>
  <c r="DD6" i="1"/>
  <c r="DE6" i="1"/>
  <c r="DD16" i="1"/>
  <c r="DE16" i="1"/>
  <c r="DD5" i="1"/>
  <c r="DE5" i="1"/>
  <c r="DD7" i="1"/>
  <c r="DE7" i="1"/>
  <c r="K31" i="2"/>
  <c r="L21" i="2"/>
  <c r="K22" i="2"/>
  <c r="M21" i="2"/>
  <c r="L27" i="2"/>
  <c r="L17" i="2"/>
  <c r="M28" i="2"/>
  <c r="M187" i="2"/>
  <c r="L30" i="2"/>
  <c r="L275" i="2"/>
  <c r="AZ9" i="1"/>
  <c r="BA9" i="1"/>
  <c r="DP17" i="1"/>
  <c r="DQ17" i="1"/>
  <c r="DL15" i="1"/>
  <c r="DM15" i="1"/>
  <c r="DP12" i="1"/>
  <c r="DQ12" i="1"/>
  <c r="EB14" i="1"/>
  <c r="EC14" i="1"/>
  <c r="EF12" i="1"/>
  <c r="EG12" i="1"/>
  <c r="DX9" i="1"/>
  <c r="DY9" i="1"/>
  <c r="DT9" i="1"/>
  <c r="DU9" i="1"/>
  <c r="DH13" i="1"/>
  <c r="DI13" i="1"/>
  <c r="L359" i="2"/>
  <c r="BT14" i="1"/>
  <c r="BU14" i="1"/>
  <c r="BT18" i="1"/>
  <c r="BU18" i="1"/>
  <c r="BT15" i="1"/>
  <c r="BU15" i="1"/>
  <c r="BT8" i="1"/>
  <c r="BU8" i="1"/>
  <c r="BT10" i="1"/>
  <c r="BU10" i="1"/>
  <c r="BT20" i="1"/>
  <c r="BU20" i="1"/>
  <c r="BT17" i="1"/>
  <c r="BU17" i="1"/>
  <c r="M6" i="2"/>
  <c r="M359" i="2"/>
  <c r="M319" i="2"/>
  <c r="L247" i="2"/>
  <c r="K16" i="2"/>
  <c r="M16" i="2"/>
  <c r="M207" i="2"/>
  <c r="L95" i="2"/>
  <c r="L231" i="2"/>
  <c r="M171" i="2"/>
  <c r="M279" i="2"/>
  <c r="L163" i="2"/>
  <c r="L115" i="2"/>
  <c r="M67" i="2"/>
  <c r="M55" i="2"/>
  <c r="M19" i="2"/>
  <c r="M42" i="2"/>
  <c r="M225" i="2"/>
  <c r="L197" i="2"/>
  <c r="M239" i="2"/>
  <c r="M107" i="2"/>
  <c r="M95" i="2"/>
  <c r="L67" i="2"/>
  <c r="L19" i="2"/>
  <c r="L239" i="2"/>
  <c r="L107" i="2"/>
  <c r="L42" i="2"/>
  <c r="L268" i="2"/>
  <c r="L342" i="2"/>
  <c r="CV6" i="1"/>
  <c r="CW6" i="1"/>
  <c r="CF11" i="1"/>
  <c r="CG11" i="1"/>
  <c r="M214" i="2"/>
  <c r="M150" i="2"/>
  <c r="M66" i="2"/>
  <c r="K11" i="2"/>
  <c r="M287" i="2"/>
  <c r="DX20" i="1"/>
  <c r="DY20" i="1"/>
  <c r="M130" i="2"/>
  <c r="L130" i="2"/>
  <c r="AZ6" i="1"/>
  <c r="BA6" i="1"/>
  <c r="AR19" i="1"/>
  <c r="AS19" i="1"/>
  <c r="AR18" i="1"/>
  <c r="AS18" i="1"/>
  <c r="L106" i="2"/>
  <c r="L246" i="2"/>
  <c r="L226" i="2"/>
  <c r="CB20" i="1"/>
  <c r="CC20" i="1"/>
  <c r="M202" i="2"/>
  <c r="L202" i="2"/>
  <c r="M170" i="2"/>
  <c r="L170" i="2"/>
  <c r="L287" i="2"/>
  <c r="L183" i="2"/>
  <c r="L151" i="2"/>
  <c r="M103" i="2"/>
  <c r="L171" i="2"/>
  <c r="M127" i="2"/>
  <c r="M115" i="2"/>
  <c r="M50" i="2"/>
  <c r="DP14" i="1"/>
  <c r="DQ14" i="1"/>
  <c r="M315" i="2"/>
  <c r="L331" i="2"/>
  <c r="M291" i="2"/>
  <c r="L323" i="2"/>
  <c r="DT17" i="1"/>
  <c r="DU17" i="1"/>
  <c r="L22" i="2"/>
  <c r="CV17" i="1"/>
  <c r="CW17" i="1"/>
  <c r="BD15" i="1"/>
  <c r="BE15" i="1"/>
  <c r="L271" i="2"/>
  <c r="L175" i="2"/>
  <c r="L127" i="2"/>
  <c r="M163" i="2"/>
  <c r="BH8" i="1"/>
  <c r="BI8" i="1"/>
  <c r="L28" i="2"/>
  <c r="CZ16" i="1"/>
  <c r="DA16" i="1"/>
  <c r="BP21" i="1"/>
  <c r="BQ21" i="1"/>
  <c r="AV11" i="1"/>
  <c r="AW11" i="1"/>
  <c r="L279" i="2"/>
  <c r="CR20" i="1"/>
  <c r="CS20" i="1"/>
  <c r="DP19" i="1"/>
  <c r="DQ19" i="1"/>
  <c r="M17" i="2"/>
  <c r="EF18" i="1"/>
  <c r="EG18" i="1"/>
  <c r="DP18" i="1"/>
  <c r="DQ18" i="1"/>
  <c r="AR12" i="1"/>
  <c r="AS12" i="1"/>
  <c r="L327" i="2"/>
  <c r="L326" i="2"/>
  <c r="M326" i="2"/>
  <c r="BH13" i="1"/>
  <c r="BI13" i="1"/>
  <c r="M154" i="2"/>
  <c r="L154" i="2"/>
  <c r="L306" i="2"/>
  <c r="M306" i="2"/>
  <c r="CF18" i="1"/>
  <c r="CG18" i="1"/>
  <c r="M218" i="2"/>
  <c r="L218" i="2"/>
  <c r="DD12" i="1"/>
  <c r="DE12" i="1"/>
  <c r="DD13" i="1"/>
  <c r="DE13" i="1"/>
  <c r="M114" i="2"/>
  <c r="L114" i="2"/>
  <c r="EB12" i="1"/>
  <c r="EC12" i="1"/>
  <c r="L262" i="2"/>
  <c r="M262" i="2"/>
  <c r="M70" i="2"/>
  <c r="L70" i="2"/>
  <c r="BT16" i="1"/>
  <c r="BU16" i="1"/>
  <c r="M307" i="2"/>
  <c r="M331" i="2"/>
  <c r="EF14" i="1"/>
  <c r="EG14" i="1"/>
  <c r="L363" i="2"/>
  <c r="M363" i="2"/>
  <c r="L347" i="2"/>
  <c r="M347" i="2"/>
  <c r="M371" i="2"/>
  <c r="L307" i="2"/>
  <c r="DL6" i="1"/>
  <c r="DM6" i="1"/>
  <c r="M295" i="2"/>
  <c r="M31" i="2"/>
  <c r="M367" i="2"/>
  <c r="L207" i="2"/>
  <c r="L155" i="2"/>
  <c r="M143" i="2"/>
  <c r="L131" i="2"/>
  <c r="L139" i="2"/>
  <c r="M38" i="2"/>
  <c r="L6" i="2"/>
  <c r="K4" i="2"/>
  <c r="L4" i="2"/>
  <c r="K32" i="2"/>
  <c r="L32" i="2"/>
  <c r="EJ18" i="1"/>
  <c r="EK18" i="1"/>
  <c r="L31" i="2"/>
  <c r="M27" i="2"/>
  <c r="L16" i="2"/>
  <c r="EJ7" i="1"/>
  <c r="EK7" i="1"/>
  <c r="EJ4" i="1"/>
  <c r="EK4" i="1"/>
  <c r="EJ21" i="1"/>
  <c r="EK21" i="1"/>
  <c r="EF21" i="1"/>
  <c r="EG21" i="1"/>
  <c r="L182" i="2"/>
  <c r="M182" i="2"/>
  <c r="AN20" i="1"/>
  <c r="AO20" i="1"/>
  <c r="CJ5" i="1"/>
  <c r="CK5" i="1"/>
  <c r="M226" i="2"/>
  <c r="DX5" i="1"/>
  <c r="DY5" i="1"/>
  <c r="DH19" i="1"/>
  <c r="DI19" i="1"/>
  <c r="L298" i="2"/>
  <c r="CV10" i="1"/>
  <c r="CW10" i="1"/>
  <c r="CF12" i="1"/>
  <c r="CG12" i="1"/>
  <c r="M162" i="2"/>
  <c r="L162" i="2"/>
  <c r="BL12" i="1"/>
  <c r="BM12" i="1"/>
  <c r="M118" i="2"/>
  <c r="L118" i="2"/>
  <c r="AT4" i="1"/>
  <c r="AU4" i="1"/>
  <c r="AV16" i="1"/>
  <c r="AW16" i="1"/>
  <c r="L66" i="2"/>
  <c r="L330" i="2"/>
  <c r="DT4" i="1"/>
  <c r="DU4" i="1"/>
  <c r="M246" i="2"/>
  <c r="CR11" i="1"/>
  <c r="CS11" i="1"/>
  <c r="BH7" i="1"/>
  <c r="BI7" i="1"/>
  <c r="M106" i="2"/>
  <c r="DT7" i="1"/>
  <c r="DU7" i="1"/>
  <c r="CJ20" i="1"/>
  <c r="CK20" i="1"/>
  <c r="DH16" i="1"/>
  <c r="DI16" i="1"/>
  <c r="AR4" i="1"/>
  <c r="AS4" i="1"/>
  <c r="EB11" i="1"/>
  <c r="EC11" i="1"/>
  <c r="BX7" i="1"/>
  <c r="BY7" i="1"/>
  <c r="BX12" i="1"/>
  <c r="BY12" i="1"/>
  <c r="K193" i="2"/>
  <c r="BX11" i="1" s="1"/>
  <c r="BY11" i="1" s="1"/>
  <c r="BX5" i="1"/>
  <c r="BY5" i="1"/>
  <c r="BX18" i="1"/>
  <c r="BY18" i="1"/>
  <c r="BX21" i="1"/>
  <c r="BY21" i="1"/>
  <c r="M198" i="2"/>
  <c r="L198" i="2"/>
  <c r="BX4" i="1"/>
  <c r="BY4" i="1"/>
  <c r="L194" i="2"/>
  <c r="M194" i="2"/>
  <c r="BX10" i="1"/>
  <c r="BY10" i="1"/>
  <c r="Z9" i="1"/>
  <c r="AA9" i="1"/>
  <c r="BN20" i="1"/>
  <c r="BO20" i="1"/>
  <c r="CZ7" i="1"/>
  <c r="DA7" i="1"/>
  <c r="CZ14" i="1"/>
  <c r="DA14" i="1"/>
  <c r="CZ15" i="1"/>
  <c r="DA15" i="1"/>
  <c r="CZ8" i="1"/>
  <c r="DA8" i="1"/>
  <c r="CZ9" i="1"/>
  <c r="DA9" i="1"/>
  <c r="CZ5" i="1"/>
  <c r="DA5" i="1"/>
  <c r="CZ4" i="1"/>
  <c r="DA4" i="1"/>
  <c r="CZ11" i="1"/>
  <c r="DA11" i="1"/>
  <c r="CZ12" i="1"/>
  <c r="DA12" i="1"/>
  <c r="CZ20" i="1"/>
  <c r="DA20" i="1"/>
  <c r="AN9" i="1"/>
  <c r="AO9" i="1"/>
  <c r="AN7" i="1"/>
  <c r="AO7" i="1"/>
  <c r="AN4" i="1"/>
  <c r="AO4" i="1"/>
  <c r="AF18" i="1"/>
  <c r="AG18" i="1"/>
  <c r="L10" i="1"/>
  <c r="M10" i="1"/>
  <c r="M159" i="2"/>
  <c r="M183" i="2"/>
  <c r="EB5" i="1"/>
  <c r="EC5" i="1"/>
  <c r="L92" i="2"/>
  <c r="M92" i="2"/>
  <c r="M364" i="2"/>
  <c r="L364" i="2"/>
  <c r="M357" i="2"/>
  <c r="L357" i="2"/>
  <c r="L166" i="2"/>
  <c r="M166" i="2"/>
  <c r="AV14" i="1"/>
  <c r="AW14" i="1"/>
  <c r="M129" i="2"/>
  <c r="L129" i="2"/>
  <c r="AZ19" i="1"/>
  <c r="BA19" i="1"/>
  <c r="AV8" i="1"/>
  <c r="AW8" i="1"/>
  <c r="M121" i="2"/>
  <c r="L37" i="2"/>
  <c r="M37" i="2"/>
  <c r="T15" i="1"/>
  <c r="U15" i="1"/>
  <c r="M45" i="2"/>
  <c r="L45" i="2"/>
  <c r="M53" i="2"/>
  <c r="L53" i="2"/>
  <c r="M61" i="2"/>
  <c r="L61" i="2"/>
  <c r="L97" i="2"/>
  <c r="M97" i="2"/>
  <c r="BD10" i="1"/>
  <c r="BE10" i="1"/>
  <c r="L137" i="2"/>
  <c r="M177" i="2"/>
  <c r="L177" i="2"/>
  <c r="DP15" i="1"/>
  <c r="DQ15" i="1"/>
  <c r="M313" i="2"/>
  <c r="L313" i="2"/>
  <c r="DH9" i="1"/>
  <c r="DI9" i="1"/>
  <c r="M229" i="2"/>
  <c r="L229" i="2"/>
  <c r="BL9" i="1"/>
  <c r="BM9" i="1"/>
  <c r="L164" i="2"/>
  <c r="BH19" i="1"/>
  <c r="BI19" i="1"/>
  <c r="M139" i="2"/>
  <c r="DX7" i="1"/>
  <c r="DY7" i="1"/>
  <c r="M140" i="2"/>
  <c r="L337" i="2"/>
  <c r="M133" i="2"/>
  <c r="L325" i="2"/>
  <c r="K33" i="2"/>
  <c r="P6" i="1" s="1"/>
  <c r="Q6" i="1" s="1"/>
  <c r="L33" i="2"/>
  <c r="BX6" i="1"/>
  <c r="BY6" i="1"/>
  <c r="M4" i="2"/>
  <c r="DL21" i="1"/>
  <c r="DM21" i="1"/>
  <c r="DV16" i="1"/>
  <c r="DW16" i="1"/>
  <c r="EJ8" i="1"/>
  <c r="EK8" i="1"/>
  <c r="L358" i="2"/>
  <c r="M358" i="2"/>
  <c r="DP9" i="1"/>
  <c r="DQ9" i="1"/>
  <c r="M274" i="2"/>
  <c r="L274" i="2"/>
  <c r="CJ16" i="1"/>
  <c r="CK16" i="1"/>
  <c r="BH5" i="1"/>
  <c r="BI5" i="1"/>
  <c r="DH15" i="1"/>
  <c r="DI15" i="1"/>
  <c r="EF4" i="1"/>
  <c r="EG4" i="1"/>
  <c r="L367" i="2"/>
  <c r="CF6" i="1"/>
  <c r="CG6" i="1"/>
  <c r="AZ10" i="1"/>
  <c r="BA10" i="1"/>
  <c r="DH6" i="1"/>
  <c r="DI6" i="1"/>
  <c r="AT5" i="1"/>
  <c r="AU5" i="1"/>
  <c r="M338" i="2"/>
  <c r="L294" i="2"/>
  <c r="M250" i="2"/>
  <c r="L250" i="2"/>
  <c r="M210" i="2"/>
  <c r="L210" i="2"/>
  <c r="DL19" i="1"/>
  <c r="DM19" i="1"/>
  <c r="AZ5" i="1"/>
  <c r="BA5" i="1"/>
  <c r="BL10" i="1"/>
  <c r="BM10" i="1"/>
  <c r="CZ19" i="1"/>
  <c r="DA19" i="1"/>
  <c r="L50" i="2"/>
  <c r="L122" i="2"/>
  <c r="M122" i="2"/>
  <c r="AV13" i="1"/>
  <c r="AW13" i="1"/>
  <c r="M342" i="2"/>
  <c r="M337" i="2"/>
  <c r="M294" i="2"/>
  <c r="DH14" i="1"/>
  <c r="DI14" i="1"/>
  <c r="M241" i="2"/>
  <c r="CN5" i="1"/>
  <c r="CO5" i="1"/>
  <c r="L241" i="2"/>
  <c r="EJ12" i="1"/>
  <c r="EK12" i="1"/>
  <c r="M292" i="2"/>
  <c r="DH7" i="1"/>
  <c r="DI7" i="1"/>
  <c r="L292" i="2"/>
  <c r="M258" i="2"/>
  <c r="CV15" i="1"/>
  <c r="CW15" i="1"/>
  <c r="M213" i="2"/>
  <c r="L213" i="2"/>
  <c r="M142" i="2"/>
  <c r="L142" i="2"/>
  <c r="K173" i="2"/>
  <c r="BP12" i="1"/>
  <c r="BQ12" i="1"/>
  <c r="BP10" i="1"/>
  <c r="BQ10" i="1"/>
  <c r="K180" i="2"/>
  <c r="BT4" i="1" s="1"/>
  <c r="BU4" i="1" s="1"/>
  <c r="K188" i="2"/>
  <c r="BT13" i="1"/>
  <c r="BU13" i="1"/>
  <c r="K204" i="2"/>
  <c r="CB14" i="1" s="1"/>
  <c r="CC14" i="1" s="1"/>
  <c r="L204" i="2"/>
  <c r="K220" i="2"/>
  <c r="CF19" i="1"/>
  <c r="CG19" i="1"/>
  <c r="CF10" i="1"/>
  <c r="CG10" i="1"/>
  <c r="K244" i="2"/>
  <c r="K252" i="2"/>
  <c r="CR10" i="1" s="1"/>
  <c r="CS10" i="1" s="1"/>
  <c r="M252" i="2"/>
  <c r="K300" i="2"/>
  <c r="K324" i="2"/>
  <c r="DT21" i="1" s="1"/>
  <c r="DU21" i="1" s="1"/>
  <c r="DT6" i="1"/>
  <c r="DU6" i="1"/>
  <c r="DT20" i="1"/>
  <c r="DU20" i="1"/>
  <c r="K332" i="2"/>
  <c r="K340" i="2"/>
  <c r="DX17" i="1" s="1"/>
  <c r="DY17" i="1" s="1"/>
  <c r="DX18" i="1"/>
  <c r="DY18" i="1"/>
  <c r="DX19" i="1"/>
  <c r="DY19" i="1"/>
  <c r="M340" i="2"/>
  <c r="K348" i="2"/>
  <c r="EB16" i="1" s="1"/>
  <c r="EC16" i="1" s="1"/>
  <c r="K356" i="2"/>
  <c r="EF9" i="1" s="1"/>
  <c r="EG9" i="1" s="1"/>
  <c r="EF17" i="1"/>
  <c r="EG17" i="1"/>
  <c r="M247" i="2"/>
  <c r="L181" i="2"/>
  <c r="M108" i="2"/>
  <c r="K74" i="2"/>
  <c r="AF10" i="1"/>
  <c r="AG10" i="1"/>
  <c r="L74" i="2"/>
  <c r="K102" i="2"/>
  <c r="K81" i="2"/>
  <c r="K77" i="2"/>
  <c r="M77" i="2"/>
  <c r="K73" i="2"/>
  <c r="K58" i="2"/>
  <c r="K54" i="2"/>
  <c r="L54" i="2"/>
  <c r="K29" i="2"/>
  <c r="P16" i="1" s="1"/>
  <c r="Q16" i="1" s="1"/>
  <c r="K40" i="2"/>
  <c r="K85" i="2"/>
  <c r="AH5" i="1"/>
  <c r="AI5" i="1"/>
  <c r="M85" i="2"/>
  <c r="K89" i="2"/>
  <c r="M351" i="2"/>
  <c r="M341" i="2"/>
  <c r="K284" i="2"/>
  <c r="DD14" i="1" s="1"/>
  <c r="DE14" i="1" s="1"/>
  <c r="DD9" i="1"/>
  <c r="DE9" i="1"/>
  <c r="M284" i="2"/>
  <c r="K260" i="2"/>
  <c r="CV9" i="1"/>
  <c r="CW9" i="1"/>
  <c r="CV19" i="1"/>
  <c r="CW19" i="1"/>
  <c r="K236" i="2"/>
  <c r="CN17" i="1" s="1"/>
  <c r="CO17" i="1" s="1"/>
  <c r="CN9" i="1"/>
  <c r="CO9" i="1"/>
  <c r="K228" i="2"/>
  <c r="CJ7" i="1" s="1"/>
  <c r="CK7" i="1" s="1"/>
  <c r="K169" i="2"/>
  <c r="BP16" i="1" s="1"/>
  <c r="BQ16" i="1" s="1"/>
  <c r="K165" i="2"/>
  <c r="BL5" i="1"/>
  <c r="BM5" i="1"/>
  <c r="K372" i="2"/>
  <c r="EJ20" i="1" s="1"/>
  <c r="EK20" i="1" s="1"/>
  <c r="EJ19" i="1"/>
  <c r="EK19" i="1"/>
  <c r="K196" i="2"/>
  <c r="BX15" i="1" s="1"/>
  <c r="BY15" i="1" s="1"/>
  <c r="AF6" i="1"/>
  <c r="AG6" i="1"/>
  <c r="EB21" i="1"/>
  <c r="EC21" i="1"/>
  <c r="L324" i="2"/>
  <c r="CZ6" i="1"/>
  <c r="DA6" i="1"/>
  <c r="CB8" i="1"/>
  <c r="CC8" i="1"/>
  <c r="DX15" i="1"/>
  <c r="DY15" i="1"/>
  <c r="DP7" i="1"/>
  <c r="DQ7" i="1"/>
  <c r="DX14" i="1"/>
  <c r="DY14" i="1"/>
  <c r="AZ21" i="1"/>
  <c r="BA21" i="1"/>
  <c r="AX9" i="1"/>
  <c r="AY9" i="1"/>
  <c r="EF10" i="1"/>
  <c r="EG10" i="1"/>
  <c r="DH4" i="1"/>
  <c r="DI4" i="1"/>
  <c r="CR13" i="1"/>
  <c r="CS13" i="1"/>
  <c r="CB13" i="1"/>
  <c r="CC13" i="1"/>
  <c r="BX17" i="1"/>
  <c r="BY17" i="1"/>
  <c r="EB13" i="1"/>
  <c r="EC13" i="1"/>
  <c r="CN6" i="1"/>
  <c r="CO6" i="1"/>
  <c r="DD10" i="1"/>
  <c r="DE10" i="1"/>
  <c r="DL10" i="1"/>
  <c r="DM10" i="1"/>
  <c r="CV5" i="1"/>
  <c r="CW5" i="1"/>
  <c r="M169" i="2"/>
  <c r="BP14" i="1"/>
  <c r="BQ14" i="1"/>
  <c r="BL15" i="1"/>
  <c r="BM15" i="1"/>
  <c r="M165" i="2"/>
  <c r="M228" i="2"/>
  <c r="M11" i="2"/>
  <c r="M5" i="2"/>
  <c r="K7" i="2"/>
  <c r="H18" i="1"/>
  <c r="I18" i="1"/>
  <c r="H12" i="1"/>
  <c r="I12" i="1"/>
  <c r="H6" i="1"/>
  <c r="I6" i="1"/>
  <c r="K10" i="2"/>
  <c r="H17" i="1" s="1"/>
  <c r="I17" i="1" s="1"/>
  <c r="L11" i="2"/>
  <c r="H9" i="1"/>
  <c r="I9" i="1"/>
  <c r="L172" i="2"/>
  <c r="BP18" i="1"/>
  <c r="BQ18" i="1"/>
  <c r="M172" i="2"/>
  <c r="M158" i="2"/>
  <c r="M96" i="2"/>
  <c r="CB4" i="1"/>
  <c r="CC4" i="1"/>
  <c r="M335" i="2"/>
  <c r="L295" i="2"/>
  <c r="M323" i="2"/>
  <c r="L161" i="2"/>
  <c r="L254" i="2"/>
  <c r="L221" i="2"/>
  <c r="M221" i="2"/>
  <c r="M257" i="2"/>
  <c r="L257" i="2"/>
  <c r="L253" i="2"/>
  <c r="M253" i="2"/>
  <c r="CR18" i="1"/>
  <c r="CS18" i="1"/>
  <c r="CB10" i="1"/>
  <c r="CC10" i="1"/>
  <c r="M100" i="2"/>
  <c r="M60" i="2"/>
  <c r="L60" i="2"/>
  <c r="M285" i="2"/>
  <c r="L117" i="2"/>
  <c r="L76" i="2"/>
  <c r="L56" i="2"/>
  <c r="L7" i="2"/>
  <c r="M346" i="2"/>
  <c r="L346" i="2"/>
  <c r="M349" i="2"/>
  <c r="L349" i="2"/>
  <c r="EB6" i="1"/>
  <c r="EC6" i="1"/>
  <c r="L362" i="2"/>
  <c r="M362" i="2"/>
  <c r="CJ10" i="1"/>
  <c r="CK10" i="1"/>
  <c r="L230" i="2"/>
  <c r="M230" i="2"/>
  <c r="M20" i="2"/>
  <c r="L20" i="2"/>
  <c r="BH17" i="1"/>
  <c r="BI17" i="1"/>
  <c r="M149" i="2"/>
  <c r="L149" i="2"/>
  <c r="BD6" i="1"/>
  <c r="BE6" i="1"/>
  <c r="M141" i="2"/>
  <c r="L141" i="2"/>
  <c r="M110" i="2"/>
  <c r="L110" i="2"/>
  <c r="L65" i="2"/>
  <c r="M65" i="2"/>
  <c r="DX12" i="1"/>
  <c r="DY12" i="1"/>
  <c r="L341" i="2"/>
  <c r="M314" i="2"/>
  <c r="L314" i="2"/>
  <c r="M282" i="2"/>
  <c r="L285" i="2"/>
  <c r="DD4" i="1"/>
  <c r="DE4" i="1"/>
  <c r="CZ10" i="1"/>
  <c r="DA10" i="1"/>
  <c r="L269" i="2"/>
  <c r="M269" i="2"/>
  <c r="BT12" i="1"/>
  <c r="BU12" i="1"/>
  <c r="M186" i="2"/>
  <c r="L186" i="2"/>
  <c r="L373" i="2"/>
  <c r="EJ11" i="1"/>
  <c r="EK11" i="1"/>
  <c r="M373" i="2"/>
  <c r="M98" i="2"/>
  <c r="L303" i="2"/>
  <c r="M151" i="2"/>
  <c r="M44" i="2"/>
  <c r="K14" i="2"/>
  <c r="DD15" i="1"/>
  <c r="DE15" i="1"/>
  <c r="L284" i="2"/>
  <c r="L40" i="2"/>
  <c r="M40" i="2"/>
  <c r="L73" i="2"/>
  <c r="M73" i="2"/>
  <c r="M324" i="2"/>
  <c r="AF11" i="1"/>
  <c r="AG11" i="1"/>
  <c r="M74" i="2"/>
  <c r="L340" i="2"/>
  <c r="L320" i="2"/>
  <c r="L228" i="2"/>
  <c r="L196" i="2"/>
  <c r="M196" i="2"/>
  <c r="L173" i="2"/>
  <c r="M173" i="2"/>
  <c r="M350" i="2"/>
  <c r="EB15" i="1"/>
  <c r="EC15" i="1"/>
  <c r="L350" i="2"/>
  <c r="L273" i="2"/>
  <c r="M273" i="2"/>
  <c r="CJ12" i="1"/>
  <c r="CK12" i="1"/>
  <c r="L105" i="2"/>
  <c r="M105" i="2"/>
  <c r="BH15" i="1"/>
  <c r="BI15" i="1"/>
  <c r="L150" i="2"/>
  <c r="M82" i="2"/>
  <c r="L82" i="2"/>
  <c r="M297" i="2"/>
  <c r="L297" i="2"/>
  <c r="M217" i="2"/>
  <c r="L217" i="2"/>
  <c r="CB6" i="1"/>
  <c r="CC6" i="1"/>
  <c r="M361" i="2"/>
  <c r="L361" i="2"/>
  <c r="M270" i="2"/>
  <c r="L270" i="2"/>
  <c r="M237" i="2"/>
  <c r="L237" i="2"/>
  <c r="L261" i="2"/>
  <c r="M220" i="2"/>
  <c r="L220" i="2"/>
  <c r="M7" i="2"/>
  <c r="M54" i="2"/>
  <c r="M33" i="2"/>
  <c r="L85" i="2"/>
  <c r="L77" i="2"/>
  <c r="M204" i="2"/>
  <c r="M64" i="2"/>
  <c r="L64" i="2"/>
  <c r="M261" i="2"/>
  <c r="M374" i="2"/>
  <c r="L374" i="2"/>
  <c r="M369" i="2"/>
  <c r="EJ15" i="1"/>
  <c r="EK15" i="1"/>
  <c r="L369" i="2"/>
  <c r="M12" i="2"/>
  <c r="L12" i="2"/>
  <c r="H15" i="1"/>
  <c r="I15" i="1"/>
  <c r="L8" i="2"/>
  <c r="H16" i="1"/>
  <c r="I16" i="1"/>
  <c r="N398" i="2"/>
  <c r="DZ8" i="1"/>
  <c r="EA8" i="1"/>
  <c r="CP21" i="1"/>
  <c r="CQ21" i="1"/>
  <c r="BN8" i="1"/>
  <c r="BO8" i="1"/>
  <c r="AT12" i="1"/>
  <c r="AU12" i="1"/>
  <c r="CP20" i="1"/>
  <c r="CQ20" i="1"/>
  <c r="N8" i="1"/>
  <c r="O8" i="1"/>
  <c r="CX16" i="1"/>
  <c r="CY16" i="1"/>
  <c r="CP5" i="1"/>
  <c r="CQ5" i="1"/>
  <c r="BZ5" i="1"/>
  <c r="CA5" i="1"/>
  <c r="AT9" i="1"/>
  <c r="AU9" i="1"/>
  <c r="AD8" i="1"/>
  <c r="AE8" i="1"/>
  <c r="DZ9" i="1"/>
  <c r="EA9" i="1"/>
  <c r="R13" i="1"/>
  <c r="S13" i="1"/>
  <c r="BZ13" i="1"/>
  <c r="CA13" i="1"/>
  <c r="BZ20" i="1"/>
  <c r="CA20" i="1"/>
  <c r="DF20" i="1"/>
  <c r="DG20" i="1"/>
  <c r="DJ13" i="1"/>
  <c r="DK13" i="1"/>
  <c r="AT20" i="1"/>
  <c r="AU20" i="1"/>
  <c r="AT7" i="1"/>
  <c r="AU7" i="1"/>
  <c r="BZ8" i="1"/>
  <c r="CA8" i="1"/>
  <c r="BZ6" i="1"/>
  <c r="CA6" i="1"/>
  <c r="L336" i="2"/>
  <c r="M336" i="2"/>
  <c r="CB18" i="1"/>
  <c r="CC18" i="1"/>
  <c r="M208" i="2"/>
  <c r="L208" i="2"/>
  <c r="M304" i="2"/>
  <c r="L304" i="2"/>
  <c r="F16" i="1"/>
  <c r="G16" i="1"/>
  <c r="F20" i="1"/>
  <c r="G20" i="1"/>
  <c r="F10" i="1"/>
  <c r="G10" i="1"/>
  <c r="F9" i="1"/>
  <c r="G9" i="1"/>
  <c r="F6" i="1"/>
  <c r="G6" i="1"/>
  <c r="F19" i="1"/>
  <c r="G19" i="1"/>
  <c r="F13" i="1"/>
  <c r="G13" i="1"/>
  <c r="F4" i="1"/>
  <c r="G4" i="1"/>
  <c r="F5" i="1"/>
  <c r="G5" i="1"/>
  <c r="F21" i="1"/>
  <c r="G21" i="1"/>
  <c r="F8" i="1"/>
  <c r="G8" i="1"/>
  <c r="F11" i="1"/>
  <c r="G11" i="1"/>
  <c r="F12" i="1"/>
  <c r="G12" i="1"/>
  <c r="F17" i="1"/>
  <c r="G17" i="1"/>
  <c r="F14" i="1"/>
  <c r="G14" i="1"/>
  <c r="F18" i="1"/>
  <c r="G18" i="1"/>
  <c r="F15" i="1"/>
  <c r="G15" i="1"/>
  <c r="J8" i="1"/>
  <c r="K8" i="1"/>
  <c r="J12" i="1"/>
  <c r="K12" i="1"/>
  <c r="J19" i="1"/>
  <c r="K19" i="1"/>
  <c r="J9" i="1"/>
  <c r="K9" i="1"/>
  <c r="J21" i="1"/>
  <c r="K21" i="1"/>
  <c r="J17" i="1"/>
  <c r="K17" i="1"/>
  <c r="J14" i="1"/>
  <c r="K14" i="1"/>
  <c r="J5" i="1"/>
  <c r="K5" i="1"/>
  <c r="J11" i="1"/>
  <c r="K11" i="1"/>
  <c r="J20" i="1"/>
  <c r="K20" i="1"/>
  <c r="J16" i="1"/>
  <c r="K16" i="1"/>
  <c r="J7" i="1"/>
  <c r="K7" i="1"/>
  <c r="J15" i="1"/>
  <c r="K15" i="1"/>
  <c r="J18" i="1"/>
  <c r="K18" i="1"/>
  <c r="J13" i="1"/>
  <c r="K13" i="1"/>
  <c r="J4" i="1"/>
  <c r="K4" i="1"/>
  <c r="N5" i="1"/>
  <c r="O5" i="1"/>
  <c r="N16" i="1"/>
  <c r="O16" i="1"/>
  <c r="N12" i="1"/>
  <c r="O12" i="1"/>
  <c r="N18" i="1"/>
  <c r="O18" i="1"/>
  <c r="N6" i="1"/>
  <c r="O6" i="1"/>
  <c r="N15" i="1"/>
  <c r="O15" i="1"/>
  <c r="N10" i="1"/>
  <c r="O10" i="1"/>
  <c r="N14" i="1"/>
  <c r="O14" i="1"/>
  <c r="N19" i="1"/>
  <c r="O19" i="1"/>
  <c r="N17" i="1"/>
  <c r="O17" i="1"/>
  <c r="N11" i="1"/>
  <c r="O11" i="1"/>
  <c r="R17" i="1"/>
  <c r="S17" i="1"/>
  <c r="R11" i="1"/>
  <c r="S11" i="1"/>
  <c r="R10" i="1"/>
  <c r="S10" i="1"/>
  <c r="R7" i="1"/>
  <c r="S7" i="1"/>
  <c r="R5" i="1"/>
  <c r="S5" i="1"/>
  <c r="R14" i="1"/>
  <c r="S14" i="1"/>
  <c r="R19" i="1"/>
  <c r="S19" i="1"/>
  <c r="R20" i="1"/>
  <c r="S20" i="1"/>
  <c r="R12" i="1"/>
  <c r="S12" i="1"/>
  <c r="R9" i="1"/>
  <c r="S9" i="1"/>
  <c r="R8" i="1"/>
  <c r="S8" i="1"/>
  <c r="R6" i="1"/>
  <c r="S6" i="1"/>
  <c r="R18" i="1"/>
  <c r="S18" i="1"/>
  <c r="R16" i="1"/>
  <c r="S16" i="1"/>
  <c r="R21" i="1"/>
  <c r="S21" i="1"/>
  <c r="V19" i="1"/>
  <c r="W19" i="1"/>
  <c r="V13" i="1"/>
  <c r="W13" i="1"/>
  <c r="V11" i="1"/>
  <c r="W11" i="1"/>
  <c r="V4" i="1"/>
  <c r="W4" i="1"/>
  <c r="V15" i="1"/>
  <c r="W15" i="1"/>
  <c r="V12" i="1"/>
  <c r="W12" i="1"/>
  <c r="V6" i="1"/>
  <c r="W6" i="1"/>
  <c r="V10" i="1"/>
  <c r="W10" i="1"/>
  <c r="V8" i="1"/>
  <c r="W8" i="1"/>
  <c r="V18" i="1"/>
  <c r="W18" i="1"/>
  <c r="V20" i="1"/>
  <c r="W20" i="1"/>
  <c r="V14" i="1"/>
  <c r="W14" i="1"/>
  <c r="V9" i="1"/>
  <c r="W9" i="1"/>
  <c r="V21" i="1"/>
  <c r="W21" i="1"/>
  <c r="V17" i="1"/>
  <c r="W17" i="1"/>
  <c r="V7" i="1"/>
  <c r="W7" i="1"/>
  <c r="Z8" i="1"/>
  <c r="AA8" i="1"/>
  <c r="Z6" i="1"/>
  <c r="AA6" i="1"/>
  <c r="Z14" i="1"/>
  <c r="AA14" i="1"/>
  <c r="Z5" i="1"/>
  <c r="AA5" i="1"/>
  <c r="Z15" i="1"/>
  <c r="AA15" i="1"/>
  <c r="Z21" i="1"/>
  <c r="AA21" i="1"/>
  <c r="Z18" i="1"/>
  <c r="AA18" i="1"/>
  <c r="Z12" i="1"/>
  <c r="AA12" i="1"/>
  <c r="Z17" i="1"/>
  <c r="AA17" i="1"/>
  <c r="Z19" i="1"/>
  <c r="AA19" i="1"/>
  <c r="Z11" i="1"/>
  <c r="AA11" i="1"/>
  <c r="Z4" i="1"/>
  <c r="AA4" i="1"/>
  <c r="Z10" i="1"/>
  <c r="AA10" i="1"/>
  <c r="Z7" i="1"/>
  <c r="AA7" i="1"/>
  <c r="Z16" i="1"/>
  <c r="AA16" i="1"/>
  <c r="Z20" i="1"/>
  <c r="AA20" i="1"/>
  <c r="AD5" i="1"/>
  <c r="AE5" i="1"/>
  <c r="AD13" i="1"/>
  <c r="AE13" i="1"/>
  <c r="AD7" i="1"/>
  <c r="AE7" i="1"/>
  <c r="AD6" i="1"/>
  <c r="AE6" i="1"/>
  <c r="AD4" i="1"/>
  <c r="AE4" i="1"/>
  <c r="AD11" i="1"/>
  <c r="AE11" i="1"/>
  <c r="AD12" i="1"/>
  <c r="AE12" i="1"/>
  <c r="AD18" i="1"/>
  <c r="AE18" i="1"/>
  <c r="AD17" i="1"/>
  <c r="AE17" i="1"/>
  <c r="AD14" i="1"/>
  <c r="AE14" i="1"/>
  <c r="AD15" i="1"/>
  <c r="AE15" i="1"/>
  <c r="AD16" i="1"/>
  <c r="AE16" i="1"/>
  <c r="AD10" i="1"/>
  <c r="AE10" i="1"/>
  <c r="AD9" i="1"/>
  <c r="AE9" i="1"/>
  <c r="AD19" i="1"/>
  <c r="AE19" i="1"/>
  <c r="AH15" i="1"/>
  <c r="AI15" i="1"/>
  <c r="AH4" i="1"/>
  <c r="AI4" i="1"/>
  <c r="AH12" i="1"/>
  <c r="AI12" i="1"/>
  <c r="AH16" i="1"/>
  <c r="AI16" i="1"/>
  <c r="AH11" i="1"/>
  <c r="AI11" i="1"/>
  <c r="AH21" i="1"/>
  <c r="AI21" i="1"/>
  <c r="AH20" i="1"/>
  <c r="AI20" i="1"/>
  <c r="AH14" i="1"/>
  <c r="AI14" i="1"/>
  <c r="AH8" i="1"/>
  <c r="AI8" i="1"/>
  <c r="AH7" i="1"/>
  <c r="AI7" i="1"/>
  <c r="AH6" i="1"/>
  <c r="AI6" i="1"/>
  <c r="AL7" i="1"/>
  <c r="AM7" i="1"/>
  <c r="AL18" i="1"/>
  <c r="AM18" i="1"/>
  <c r="AL17" i="1"/>
  <c r="AM17" i="1"/>
  <c r="AL20" i="1"/>
  <c r="AM20" i="1"/>
  <c r="AL5" i="1"/>
  <c r="AM5" i="1"/>
  <c r="AL8" i="1"/>
  <c r="AM8" i="1"/>
  <c r="AL4" i="1"/>
  <c r="AM4" i="1"/>
  <c r="AL10" i="1"/>
  <c r="AM10" i="1"/>
  <c r="AL12" i="1"/>
  <c r="AM12" i="1"/>
  <c r="AL21" i="1"/>
  <c r="AM21" i="1"/>
  <c r="AL14" i="1"/>
  <c r="AM14" i="1"/>
  <c r="AL13" i="1"/>
  <c r="AM13" i="1"/>
  <c r="AP14" i="1"/>
  <c r="AQ14" i="1"/>
  <c r="AP11" i="1"/>
  <c r="AQ11" i="1"/>
  <c r="AP21" i="1"/>
  <c r="AQ21" i="1"/>
  <c r="AP18" i="1"/>
  <c r="AQ18" i="1"/>
  <c r="AP19" i="1"/>
  <c r="AQ19" i="1"/>
  <c r="AP20" i="1"/>
  <c r="AQ20" i="1"/>
  <c r="AP16" i="1"/>
  <c r="AQ16" i="1"/>
  <c r="AP4" i="1"/>
  <c r="AQ4" i="1"/>
  <c r="AP10" i="1"/>
  <c r="AQ10" i="1"/>
  <c r="AP8" i="1"/>
  <c r="AQ8" i="1"/>
  <c r="AP15" i="1"/>
  <c r="AQ15" i="1"/>
  <c r="AX16" i="1"/>
  <c r="AY16" i="1"/>
  <c r="AX11" i="1"/>
  <c r="AY11" i="1"/>
  <c r="AX18" i="1"/>
  <c r="AY18" i="1"/>
  <c r="AX21" i="1"/>
  <c r="AY21" i="1"/>
  <c r="AX19" i="1"/>
  <c r="AY19" i="1"/>
  <c r="AX14" i="1"/>
  <c r="AY14" i="1"/>
  <c r="AX20" i="1"/>
  <c r="AY20" i="1"/>
  <c r="AX17" i="1"/>
  <c r="AY17" i="1"/>
  <c r="AX8" i="1"/>
  <c r="AY8" i="1"/>
  <c r="AX4" i="1"/>
  <c r="AY4" i="1"/>
  <c r="AX6" i="1"/>
  <c r="AY6" i="1"/>
  <c r="AX12" i="1"/>
  <c r="AY12" i="1"/>
  <c r="AX10" i="1"/>
  <c r="AY10" i="1"/>
  <c r="AX15" i="1"/>
  <c r="AY15" i="1"/>
  <c r="AX7" i="1"/>
  <c r="AY7" i="1"/>
  <c r="AX5" i="1"/>
  <c r="AY5" i="1"/>
  <c r="BB14" i="1"/>
  <c r="BC14" i="1"/>
  <c r="BB11" i="1"/>
  <c r="BC11" i="1"/>
  <c r="BB6" i="1"/>
  <c r="BC6" i="1"/>
  <c r="BB18" i="1"/>
  <c r="BC18" i="1"/>
  <c r="BB12" i="1"/>
  <c r="BC12" i="1"/>
  <c r="BB8" i="1"/>
  <c r="BC8" i="1"/>
  <c r="BB7" i="1"/>
  <c r="BC7" i="1"/>
  <c r="BB10" i="1"/>
  <c r="BC10" i="1"/>
  <c r="BB17" i="1"/>
  <c r="BC17" i="1"/>
  <c r="BB19" i="1"/>
  <c r="BC19" i="1"/>
  <c r="BF4" i="1"/>
  <c r="BG4" i="1"/>
  <c r="BF8" i="1"/>
  <c r="BG8" i="1"/>
  <c r="BF14" i="1"/>
  <c r="BG14" i="1"/>
  <c r="BF6" i="1"/>
  <c r="BG6" i="1"/>
  <c r="BF18" i="1"/>
  <c r="BG18" i="1"/>
  <c r="BF21" i="1"/>
  <c r="BG21" i="1"/>
  <c r="BF12" i="1"/>
  <c r="BG12" i="1"/>
  <c r="BF7" i="1"/>
  <c r="BG7" i="1"/>
  <c r="BF5" i="1"/>
  <c r="BG5" i="1"/>
  <c r="BF15" i="1"/>
  <c r="BG15" i="1"/>
  <c r="BF9" i="1"/>
  <c r="BG9" i="1"/>
  <c r="BF16" i="1"/>
  <c r="BG16" i="1"/>
  <c r="BF17" i="1"/>
  <c r="BG17" i="1"/>
  <c r="BF13" i="1"/>
  <c r="BG13" i="1"/>
  <c r="BJ8" i="1"/>
  <c r="BK8" i="1"/>
  <c r="BJ6" i="1"/>
  <c r="BK6" i="1"/>
  <c r="BJ11" i="1"/>
  <c r="BK11" i="1"/>
  <c r="BJ10" i="1"/>
  <c r="BK10" i="1"/>
  <c r="BJ18" i="1"/>
  <c r="BK18" i="1"/>
  <c r="BJ21" i="1"/>
  <c r="BK21" i="1"/>
  <c r="BJ15" i="1"/>
  <c r="BK15" i="1"/>
  <c r="BJ17" i="1"/>
  <c r="BK17" i="1"/>
  <c r="BJ16" i="1"/>
  <c r="BK16" i="1"/>
  <c r="BJ4" i="1"/>
  <c r="BK4" i="1"/>
  <c r="BJ5" i="1"/>
  <c r="BK5" i="1"/>
  <c r="BJ7" i="1"/>
  <c r="BK7" i="1"/>
  <c r="BJ13" i="1"/>
  <c r="BK13" i="1"/>
  <c r="BJ9" i="1"/>
  <c r="BK9" i="1"/>
  <c r="BJ12" i="1"/>
  <c r="BK12" i="1"/>
  <c r="BJ19" i="1"/>
  <c r="BK19" i="1"/>
  <c r="BJ14" i="1"/>
  <c r="BK14" i="1"/>
  <c r="BN6" i="1"/>
  <c r="BO6" i="1"/>
  <c r="BN16" i="1"/>
  <c r="BO16" i="1"/>
  <c r="BN12" i="1"/>
  <c r="BO12" i="1"/>
  <c r="BN21" i="1"/>
  <c r="BO21" i="1"/>
  <c r="BN11" i="1"/>
  <c r="BO11" i="1"/>
  <c r="BN17" i="1"/>
  <c r="BO17" i="1"/>
  <c r="BN14" i="1"/>
  <c r="BO14" i="1"/>
  <c r="BN18" i="1"/>
  <c r="BO18" i="1"/>
  <c r="BN4" i="1"/>
  <c r="BO4" i="1"/>
  <c r="BN10" i="1"/>
  <c r="BO10" i="1"/>
  <c r="BN5" i="1"/>
  <c r="BO5" i="1"/>
  <c r="BR15" i="1"/>
  <c r="BS15" i="1"/>
  <c r="BR17" i="1"/>
  <c r="BS17" i="1"/>
  <c r="BR6" i="1"/>
  <c r="BS6" i="1"/>
  <c r="BR12" i="1"/>
  <c r="BS12" i="1"/>
  <c r="BR8" i="1"/>
  <c r="BS8" i="1"/>
  <c r="BR19" i="1"/>
  <c r="BS19" i="1"/>
  <c r="BR21" i="1"/>
  <c r="BS21" i="1"/>
  <c r="BR18" i="1"/>
  <c r="BS18" i="1"/>
  <c r="BR14" i="1"/>
  <c r="BS14" i="1"/>
  <c r="BR11" i="1"/>
  <c r="BS11" i="1"/>
  <c r="BR7" i="1"/>
  <c r="BS7" i="1"/>
  <c r="BR9" i="1"/>
  <c r="BS9" i="1"/>
  <c r="BR20" i="1"/>
  <c r="BS20" i="1"/>
  <c r="BR13" i="1"/>
  <c r="BS13" i="1"/>
  <c r="BR5" i="1"/>
  <c r="BS5" i="1"/>
  <c r="BV4" i="1"/>
  <c r="BW4" i="1"/>
  <c r="BV6" i="1"/>
  <c r="BW6" i="1"/>
  <c r="BV12" i="1"/>
  <c r="BW12" i="1"/>
  <c r="BV21" i="1"/>
  <c r="BW21" i="1"/>
  <c r="BV13" i="1"/>
  <c r="BW13" i="1"/>
  <c r="BV20" i="1"/>
  <c r="BW20" i="1"/>
  <c r="BV17" i="1"/>
  <c r="BW17" i="1"/>
  <c r="BV15" i="1"/>
  <c r="BW15" i="1"/>
  <c r="BV16" i="1"/>
  <c r="BW16" i="1"/>
  <c r="BV18" i="1"/>
  <c r="BW18" i="1"/>
  <c r="BV10" i="1"/>
  <c r="BW10" i="1"/>
  <c r="BV8" i="1"/>
  <c r="BW8" i="1"/>
  <c r="BV5" i="1"/>
  <c r="BW5" i="1"/>
  <c r="BV11" i="1"/>
  <c r="BW11" i="1"/>
  <c r="BV9" i="1"/>
  <c r="BW9" i="1"/>
  <c r="BV19" i="1"/>
  <c r="BW19" i="1"/>
  <c r="BV7" i="1"/>
  <c r="BW7" i="1"/>
  <c r="BV14" i="1"/>
  <c r="BW14" i="1"/>
  <c r="BZ19" i="1"/>
  <c r="CA19" i="1"/>
  <c r="BZ16" i="1"/>
  <c r="CA16" i="1"/>
  <c r="BZ17" i="1"/>
  <c r="CA17" i="1"/>
  <c r="BZ12" i="1"/>
  <c r="CA12" i="1"/>
  <c r="BZ11" i="1"/>
  <c r="CA11" i="1"/>
  <c r="BZ14" i="1"/>
  <c r="CA14" i="1"/>
  <c r="BZ4" i="1"/>
  <c r="CA4" i="1"/>
  <c r="BZ18" i="1"/>
  <c r="CA18" i="1"/>
  <c r="BZ15" i="1"/>
  <c r="CA15" i="1"/>
  <c r="BZ10" i="1"/>
  <c r="CA10" i="1"/>
  <c r="BZ21" i="1"/>
  <c r="CA21" i="1"/>
  <c r="BZ7" i="1"/>
  <c r="CA7" i="1"/>
  <c r="CD5" i="1"/>
  <c r="CE5" i="1"/>
  <c r="CD8" i="1"/>
  <c r="CE8" i="1"/>
  <c r="CD10" i="1"/>
  <c r="CE10" i="1"/>
  <c r="CD16" i="1"/>
  <c r="CE16" i="1"/>
  <c r="CD21" i="1"/>
  <c r="CE21" i="1"/>
  <c r="CD18" i="1"/>
  <c r="CE18" i="1"/>
  <c r="CD12" i="1"/>
  <c r="CE12" i="1"/>
  <c r="CD11" i="1"/>
  <c r="CE11" i="1"/>
  <c r="CD17" i="1"/>
  <c r="CE17" i="1"/>
  <c r="CD14" i="1"/>
  <c r="CE14" i="1"/>
  <c r="CD20" i="1"/>
  <c r="CE20" i="1"/>
  <c r="CD9" i="1"/>
  <c r="CE9" i="1"/>
  <c r="CD13" i="1"/>
  <c r="CE13" i="1"/>
  <c r="CD4" i="1"/>
  <c r="CE4" i="1"/>
  <c r="CH14" i="1"/>
  <c r="CI14" i="1"/>
  <c r="CH15" i="1"/>
  <c r="CI15" i="1"/>
  <c r="CH16" i="1"/>
  <c r="CI16" i="1"/>
  <c r="CH12" i="1"/>
  <c r="CI12" i="1"/>
  <c r="CH18" i="1"/>
  <c r="CI18" i="1"/>
  <c r="CH11" i="1"/>
  <c r="CI11" i="1"/>
  <c r="CH6" i="1"/>
  <c r="CI6" i="1"/>
  <c r="CH13" i="1"/>
  <c r="CI13" i="1"/>
  <c r="CH9" i="1"/>
  <c r="CI9" i="1"/>
  <c r="CH7" i="1"/>
  <c r="CI7" i="1"/>
  <c r="CH8" i="1"/>
  <c r="CI8" i="1"/>
  <c r="CH19" i="1"/>
  <c r="CI19" i="1"/>
  <c r="CH21" i="1"/>
  <c r="CI21" i="1"/>
  <c r="CH5" i="1"/>
  <c r="CI5" i="1"/>
  <c r="CL15" i="1"/>
  <c r="CM15" i="1"/>
  <c r="CL6" i="1"/>
  <c r="CM6" i="1"/>
  <c r="CL17" i="1"/>
  <c r="CM17" i="1"/>
  <c r="CL8" i="1"/>
  <c r="CM8" i="1"/>
  <c r="CL19" i="1"/>
  <c r="CM19" i="1"/>
  <c r="CL12" i="1"/>
  <c r="CM12" i="1"/>
  <c r="CL5" i="1"/>
  <c r="CM5" i="1"/>
  <c r="CL11" i="1"/>
  <c r="CM11" i="1"/>
  <c r="CL16" i="1"/>
  <c r="CM16" i="1"/>
  <c r="CL18" i="1"/>
  <c r="CM18" i="1"/>
  <c r="CL21" i="1"/>
  <c r="CM21" i="1"/>
  <c r="CL7" i="1"/>
  <c r="CM7" i="1"/>
  <c r="CL20" i="1"/>
  <c r="CM20" i="1"/>
  <c r="CL4" i="1"/>
  <c r="CM4" i="1"/>
  <c r="CL14" i="1"/>
  <c r="CM14" i="1"/>
  <c r="CL9" i="1"/>
  <c r="CM9" i="1"/>
  <c r="CL13" i="1"/>
  <c r="CM13" i="1"/>
  <c r="CP16" i="1"/>
  <c r="CQ16" i="1"/>
  <c r="CP6" i="1"/>
  <c r="CQ6" i="1"/>
  <c r="CP11" i="1"/>
  <c r="CQ11" i="1"/>
  <c r="CP4" i="1"/>
  <c r="CQ4" i="1"/>
  <c r="CP13" i="1"/>
  <c r="CQ13" i="1"/>
  <c r="CP19" i="1"/>
  <c r="CQ19" i="1"/>
  <c r="CP12" i="1"/>
  <c r="CQ12" i="1"/>
  <c r="CP14" i="1"/>
  <c r="CQ14" i="1"/>
  <c r="CP9" i="1"/>
  <c r="CQ9" i="1"/>
  <c r="CP10" i="1"/>
  <c r="CQ10" i="1"/>
  <c r="CP15" i="1"/>
  <c r="CQ15" i="1"/>
  <c r="CP18" i="1"/>
  <c r="CQ18" i="1"/>
  <c r="CP17" i="1"/>
  <c r="CQ17" i="1"/>
  <c r="CP7" i="1"/>
  <c r="CQ7" i="1"/>
  <c r="CT5" i="1"/>
  <c r="CU5" i="1"/>
  <c r="CT8" i="1"/>
  <c r="CU8" i="1"/>
  <c r="CT15" i="1"/>
  <c r="CU15" i="1"/>
  <c r="CT19" i="1"/>
  <c r="CU19" i="1"/>
  <c r="CT17" i="1"/>
  <c r="CU17" i="1"/>
  <c r="CT18" i="1"/>
  <c r="CU18" i="1"/>
  <c r="CT20" i="1"/>
  <c r="CU20" i="1"/>
  <c r="CT11" i="1"/>
  <c r="CU11" i="1"/>
  <c r="CT12" i="1"/>
  <c r="CU12" i="1"/>
  <c r="CT7" i="1"/>
  <c r="CU7" i="1"/>
  <c r="CT16" i="1"/>
  <c r="CU16" i="1"/>
  <c r="CT4" i="1"/>
  <c r="CU4" i="1"/>
  <c r="CT14" i="1"/>
  <c r="CU14" i="1"/>
  <c r="CT21" i="1"/>
  <c r="CU21" i="1"/>
  <c r="CT6" i="1"/>
  <c r="CU6" i="1"/>
  <c r="CT10" i="1"/>
  <c r="CU10" i="1"/>
  <c r="CT9" i="1"/>
  <c r="CU9" i="1"/>
  <c r="CX11" i="1"/>
  <c r="CY11" i="1"/>
  <c r="CX7" i="1"/>
  <c r="CY7" i="1"/>
  <c r="CX13" i="1"/>
  <c r="CY13" i="1"/>
  <c r="CX12" i="1"/>
  <c r="CY12" i="1"/>
  <c r="CX14" i="1"/>
  <c r="CY14" i="1"/>
  <c r="CX15" i="1"/>
  <c r="CY15" i="1"/>
  <c r="CX18" i="1"/>
  <c r="CY18" i="1"/>
  <c r="CX8" i="1"/>
  <c r="CY8" i="1"/>
  <c r="CX9" i="1"/>
  <c r="CY9" i="1"/>
  <c r="CX10" i="1"/>
  <c r="CY10" i="1"/>
  <c r="CX19" i="1"/>
  <c r="CY19" i="1"/>
  <c r="CX5" i="1"/>
  <c r="CY5" i="1"/>
  <c r="CX6" i="1"/>
  <c r="CY6" i="1"/>
  <c r="CX17" i="1"/>
  <c r="CY17" i="1"/>
  <c r="DB15" i="1"/>
  <c r="DC15" i="1"/>
  <c r="DB10" i="1"/>
  <c r="DC10" i="1"/>
  <c r="DB18" i="1"/>
  <c r="DC18" i="1"/>
  <c r="DB13" i="1"/>
  <c r="DC13" i="1"/>
  <c r="DB17" i="1"/>
  <c r="DC17" i="1"/>
  <c r="DB12" i="1"/>
  <c r="DC12" i="1"/>
  <c r="DB21" i="1"/>
  <c r="DC21" i="1"/>
  <c r="DB11" i="1"/>
  <c r="DC11" i="1"/>
  <c r="DB16" i="1"/>
  <c r="DC16" i="1"/>
  <c r="DB20" i="1"/>
  <c r="DC20" i="1"/>
  <c r="DB19" i="1"/>
  <c r="DC19" i="1"/>
  <c r="DB4" i="1"/>
  <c r="DC4" i="1"/>
  <c r="DB8" i="1"/>
  <c r="DC8" i="1"/>
  <c r="DB9" i="1"/>
  <c r="DC9" i="1"/>
  <c r="DB6" i="1"/>
  <c r="DC6" i="1"/>
  <c r="DB14" i="1"/>
  <c r="DC14" i="1"/>
  <c r="DB5" i="1"/>
  <c r="DC5" i="1"/>
  <c r="DB7" i="1"/>
  <c r="DC7" i="1"/>
  <c r="DF15" i="1"/>
  <c r="DG15" i="1"/>
  <c r="DF9" i="1"/>
  <c r="DG9" i="1"/>
  <c r="DF11" i="1"/>
  <c r="DG11" i="1"/>
  <c r="DF6" i="1"/>
  <c r="DG6" i="1"/>
  <c r="DF18" i="1"/>
  <c r="DG18" i="1"/>
  <c r="DF13" i="1"/>
  <c r="DG13" i="1"/>
  <c r="DF17" i="1"/>
  <c r="DG17" i="1"/>
  <c r="DF5" i="1"/>
  <c r="DG5" i="1"/>
  <c r="DF16" i="1"/>
  <c r="DG16" i="1"/>
  <c r="DF10" i="1"/>
  <c r="DG10" i="1"/>
  <c r="DF7" i="1"/>
  <c r="DG7" i="1"/>
  <c r="DF19" i="1"/>
  <c r="DG19" i="1"/>
  <c r="DJ6" i="1"/>
  <c r="DK6" i="1"/>
  <c r="DJ21" i="1"/>
  <c r="DK21" i="1"/>
  <c r="DJ20" i="1"/>
  <c r="DK20" i="1"/>
  <c r="DJ16" i="1"/>
  <c r="DK16" i="1"/>
  <c r="DJ18" i="1"/>
  <c r="DK18" i="1"/>
  <c r="DJ12" i="1"/>
  <c r="DK12" i="1"/>
  <c r="DJ17" i="1"/>
  <c r="DK17" i="1"/>
  <c r="DJ14" i="1"/>
  <c r="DK14" i="1"/>
  <c r="DJ11" i="1"/>
  <c r="DK11" i="1"/>
  <c r="DJ10" i="1"/>
  <c r="DK10" i="1"/>
  <c r="DJ15" i="1"/>
  <c r="DK15" i="1"/>
  <c r="DJ4" i="1"/>
  <c r="DK4" i="1"/>
  <c r="DJ7" i="1"/>
  <c r="DK7" i="1"/>
  <c r="DJ5" i="1"/>
  <c r="DK5" i="1"/>
  <c r="DJ8" i="1"/>
  <c r="DK8" i="1"/>
  <c r="DN5" i="1"/>
  <c r="DO5" i="1"/>
  <c r="DN15" i="1"/>
  <c r="DO15" i="1"/>
  <c r="DN14" i="1"/>
  <c r="DO14" i="1"/>
  <c r="DN9" i="1"/>
  <c r="DO9" i="1"/>
  <c r="DN11" i="1"/>
  <c r="DO11" i="1"/>
  <c r="DN18" i="1"/>
  <c r="DO18" i="1"/>
  <c r="DN13" i="1"/>
  <c r="DO13" i="1"/>
  <c r="DN12" i="1"/>
  <c r="DO12" i="1"/>
  <c r="DN6" i="1"/>
  <c r="DO6" i="1"/>
  <c r="DN10" i="1"/>
  <c r="DO10" i="1"/>
  <c r="DN17" i="1"/>
  <c r="DO17" i="1"/>
  <c r="DN19" i="1"/>
  <c r="DO19" i="1"/>
  <c r="DN16" i="1"/>
  <c r="DO16" i="1"/>
  <c r="DN8" i="1"/>
  <c r="DO8" i="1"/>
  <c r="DN7" i="1"/>
  <c r="DO7" i="1"/>
  <c r="DN21" i="1"/>
  <c r="DO21" i="1"/>
  <c r="DR16" i="1"/>
  <c r="DS16" i="1"/>
  <c r="DR17" i="1"/>
  <c r="DS17" i="1"/>
  <c r="DR19" i="1"/>
  <c r="DS19" i="1"/>
  <c r="DR18" i="1"/>
  <c r="DS18" i="1"/>
  <c r="DR13" i="1"/>
  <c r="DS13" i="1"/>
  <c r="DR12" i="1"/>
  <c r="DS12" i="1"/>
  <c r="DR15" i="1"/>
  <c r="DS15" i="1"/>
  <c r="DR5" i="1"/>
  <c r="DS5" i="1"/>
  <c r="DR9" i="1"/>
  <c r="DS9" i="1"/>
  <c r="DR21" i="1"/>
  <c r="DS21" i="1"/>
  <c r="DR4" i="1"/>
  <c r="DS4" i="1"/>
  <c r="DR20" i="1"/>
  <c r="DS20" i="1"/>
  <c r="DR7" i="1"/>
  <c r="DS7" i="1"/>
  <c r="DR8" i="1"/>
  <c r="DS8" i="1"/>
  <c r="DR14" i="1"/>
  <c r="DS14" i="1"/>
  <c r="DV4" i="1"/>
  <c r="DW4" i="1"/>
  <c r="DV17" i="1"/>
  <c r="DW17" i="1"/>
  <c r="DV15" i="1"/>
  <c r="DW15" i="1"/>
  <c r="DV11" i="1"/>
  <c r="DW11" i="1"/>
  <c r="DV8" i="1"/>
  <c r="DW8" i="1"/>
  <c r="DV9" i="1"/>
  <c r="DW9" i="1"/>
  <c r="DV6" i="1"/>
  <c r="DW6" i="1"/>
  <c r="DV10" i="1"/>
  <c r="DW10" i="1"/>
  <c r="DV12" i="1"/>
  <c r="DW12" i="1"/>
  <c r="DV7" i="1"/>
  <c r="DW7" i="1"/>
  <c r="DV13" i="1"/>
  <c r="DW13" i="1"/>
  <c r="DV21" i="1"/>
  <c r="DW21" i="1"/>
  <c r="DV14" i="1"/>
  <c r="DW14" i="1"/>
  <c r="DV19" i="1"/>
  <c r="DW19" i="1"/>
  <c r="DZ16" i="1"/>
  <c r="EA16" i="1"/>
  <c r="DZ12" i="1"/>
  <c r="EA12" i="1"/>
  <c r="DZ15" i="1"/>
  <c r="EA15" i="1"/>
  <c r="DZ11" i="1"/>
  <c r="EA11" i="1"/>
  <c r="DZ10" i="1"/>
  <c r="EA10" i="1"/>
  <c r="DZ18" i="1"/>
  <c r="EA18" i="1"/>
  <c r="DZ14" i="1"/>
  <c r="EA14" i="1"/>
  <c r="DZ20" i="1"/>
  <c r="EA20" i="1"/>
  <c r="DZ6" i="1"/>
  <c r="EA6" i="1"/>
  <c r="DZ7" i="1"/>
  <c r="EA7" i="1"/>
  <c r="DZ17" i="1"/>
  <c r="EA17" i="1"/>
  <c r="DZ19" i="1"/>
  <c r="EA19" i="1"/>
  <c r="DZ21" i="1"/>
  <c r="EA21" i="1"/>
  <c r="DZ4" i="1"/>
  <c r="EA4" i="1"/>
  <c r="ED16" i="1"/>
  <c r="EE16" i="1"/>
  <c r="ED11" i="1"/>
  <c r="EE11" i="1"/>
  <c r="ED12" i="1"/>
  <c r="EE12" i="1"/>
  <c r="ED17" i="1"/>
  <c r="EE17" i="1"/>
  <c r="ED15" i="1"/>
  <c r="EE15" i="1"/>
  <c r="ED18" i="1"/>
  <c r="EE18" i="1"/>
  <c r="ED7" i="1"/>
  <c r="EE7" i="1"/>
  <c r="ED21" i="1"/>
  <c r="EE21" i="1"/>
  <c r="ED20" i="1"/>
  <c r="EE20" i="1"/>
  <c r="ED19" i="1"/>
  <c r="EE19" i="1"/>
  <c r="ED13" i="1"/>
  <c r="EE13" i="1"/>
  <c r="ED8" i="1"/>
  <c r="EE8" i="1"/>
  <c r="ED6" i="1"/>
  <c r="EE6" i="1"/>
  <c r="ED9" i="1"/>
  <c r="EE9" i="1"/>
  <c r="ED5" i="1"/>
  <c r="EE5" i="1"/>
  <c r="EH10" i="1"/>
  <c r="EI10" i="1"/>
  <c r="EH5" i="1"/>
  <c r="EI5" i="1"/>
  <c r="EH14" i="1"/>
  <c r="EI14" i="1"/>
  <c r="EH11" i="1"/>
  <c r="EI11" i="1"/>
  <c r="EH16" i="1"/>
  <c r="EI16" i="1"/>
  <c r="EH4" i="1"/>
  <c r="EI4" i="1"/>
  <c r="EH12" i="1"/>
  <c r="EI12" i="1"/>
  <c r="EH17" i="1"/>
  <c r="EI17" i="1"/>
  <c r="EH15" i="1"/>
  <c r="EI15" i="1"/>
  <c r="EH13" i="1"/>
  <c r="EI13" i="1"/>
  <c r="EH20" i="1"/>
  <c r="EI20" i="1"/>
  <c r="EH6" i="1"/>
  <c r="EI6" i="1"/>
  <c r="EH19" i="1"/>
  <c r="EI19" i="1"/>
  <c r="EH8" i="1"/>
  <c r="EI8" i="1"/>
  <c r="H13" i="1"/>
  <c r="I13" i="1"/>
  <c r="H7" i="1"/>
  <c r="I7" i="1"/>
  <c r="H19" i="1"/>
  <c r="I19" i="1"/>
  <c r="H8" i="1"/>
  <c r="I8" i="1"/>
  <c r="H10" i="1"/>
  <c r="I10" i="1"/>
  <c r="H5" i="1"/>
  <c r="I5" i="1"/>
  <c r="H20" i="1"/>
  <c r="I20" i="1"/>
  <c r="H21" i="1"/>
  <c r="I21" i="1"/>
  <c r="H14" i="1"/>
  <c r="I14" i="1"/>
  <c r="H11" i="1"/>
  <c r="I11" i="1"/>
  <c r="L16" i="1"/>
  <c r="M16" i="1"/>
  <c r="L20" i="1"/>
  <c r="M20" i="1"/>
  <c r="L11" i="1"/>
  <c r="M11" i="1"/>
  <c r="L14" i="1"/>
  <c r="M14" i="1"/>
  <c r="L9" i="1"/>
  <c r="M9" i="1"/>
  <c r="L18" i="1"/>
  <c r="M18" i="1"/>
  <c r="L21" i="1"/>
  <c r="M21" i="1"/>
  <c r="L19" i="1"/>
  <c r="M19" i="1"/>
  <c r="L12" i="1"/>
  <c r="M12" i="1"/>
  <c r="L15" i="1"/>
  <c r="M15" i="1"/>
  <c r="L4" i="1"/>
  <c r="M4" i="1"/>
  <c r="L7" i="1"/>
  <c r="M7" i="1"/>
  <c r="L8" i="1"/>
  <c r="M8" i="1"/>
  <c r="L17" i="1"/>
  <c r="M17" i="1"/>
  <c r="L6" i="1"/>
  <c r="M6" i="1"/>
  <c r="L5" i="1"/>
  <c r="M5" i="1"/>
  <c r="P13" i="1"/>
  <c r="Q13" i="1"/>
  <c r="P19" i="1"/>
  <c r="Q19" i="1"/>
  <c r="P11" i="1"/>
  <c r="Q11" i="1"/>
  <c r="P9" i="1"/>
  <c r="Q9" i="1"/>
  <c r="P5" i="1"/>
  <c r="Q5" i="1"/>
  <c r="P8" i="1"/>
  <c r="Q8" i="1"/>
  <c r="P7" i="1"/>
  <c r="Q7" i="1"/>
  <c r="P4" i="1"/>
  <c r="Q4" i="1"/>
  <c r="P18" i="1"/>
  <c r="Q18" i="1"/>
  <c r="P21" i="1"/>
  <c r="Q21" i="1"/>
  <c r="P14" i="1"/>
  <c r="Q14" i="1"/>
  <c r="T8" i="1"/>
  <c r="U8" i="1"/>
  <c r="T19" i="1"/>
  <c r="U19" i="1"/>
  <c r="T7" i="1"/>
  <c r="U7" i="1"/>
  <c r="T20" i="1"/>
  <c r="U20" i="1"/>
  <c r="T9" i="1"/>
  <c r="U9" i="1"/>
  <c r="T16" i="1"/>
  <c r="U16" i="1"/>
  <c r="T11" i="1"/>
  <c r="U11" i="1"/>
  <c r="T4" i="1"/>
  <c r="U4" i="1"/>
  <c r="T17" i="1"/>
  <c r="U17" i="1"/>
  <c r="T13" i="1"/>
  <c r="U13" i="1"/>
  <c r="T12" i="1"/>
  <c r="U12" i="1"/>
  <c r="T18" i="1"/>
  <c r="U18" i="1"/>
  <c r="T6" i="1"/>
  <c r="U6" i="1"/>
  <c r="T21" i="1"/>
  <c r="U21" i="1"/>
  <c r="T5" i="1"/>
  <c r="U5" i="1"/>
  <c r="T10" i="1"/>
  <c r="U10" i="1"/>
  <c r="X13" i="1"/>
  <c r="Y13" i="1"/>
  <c r="X7" i="1"/>
  <c r="Y7" i="1"/>
  <c r="X5" i="1"/>
  <c r="Y5" i="1"/>
  <c r="X8" i="1"/>
  <c r="Y8" i="1"/>
  <c r="X15" i="1"/>
  <c r="Y15" i="1"/>
  <c r="X11" i="1"/>
  <c r="Y11" i="1"/>
  <c r="X19" i="1"/>
  <c r="Y19" i="1"/>
  <c r="X17" i="1"/>
  <c r="Y17" i="1"/>
  <c r="X18" i="1"/>
  <c r="Y18" i="1"/>
  <c r="X4" i="1"/>
  <c r="Y4" i="1"/>
  <c r="X21" i="1"/>
  <c r="Y21" i="1"/>
  <c r="X20" i="1"/>
  <c r="Y20" i="1"/>
  <c r="X16" i="1"/>
  <c r="Y16" i="1"/>
  <c r="X6" i="1"/>
  <c r="Y6" i="1"/>
  <c r="X14" i="1"/>
  <c r="Y14" i="1"/>
  <c r="X12" i="1"/>
  <c r="Y12" i="1"/>
  <c r="AB4" i="1"/>
  <c r="AC4" i="1"/>
  <c r="AB6" i="1"/>
  <c r="AC6" i="1"/>
  <c r="AB15" i="1"/>
  <c r="AC15" i="1"/>
  <c r="AB21" i="1"/>
  <c r="AC21" i="1"/>
  <c r="AB16" i="1"/>
  <c r="AC16" i="1"/>
  <c r="AB7" i="1"/>
  <c r="AC7" i="1"/>
  <c r="AB18" i="1"/>
  <c r="AC18" i="1"/>
  <c r="AB13" i="1"/>
  <c r="AC13" i="1"/>
  <c r="AB10" i="1"/>
  <c r="AC10" i="1"/>
  <c r="AB11" i="1"/>
  <c r="AC11" i="1"/>
  <c r="AB8" i="1"/>
  <c r="AC8" i="1"/>
  <c r="AB14" i="1"/>
  <c r="AC14" i="1"/>
  <c r="AB12" i="1"/>
  <c r="AC12" i="1"/>
  <c r="AB5" i="1"/>
  <c r="AC5" i="1"/>
  <c r="AB9" i="1"/>
  <c r="AC9" i="1"/>
  <c r="AB19" i="1"/>
  <c r="AC19" i="1"/>
  <c r="AB17" i="1"/>
  <c r="AC17" i="1"/>
  <c r="AB20" i="1"/>
  <c r="AC20" i="1"/>
  <c r="AF8" i="1"/>
  <c r="AG8" i="1"/>
  <c r="AF19" i="1"/>
  <c r="AG19" i="1"/>
  <c r="AF13" i="1"/>
  <c r="AG13" i="1"/>
  <c r="AF14" i="1"/>
  <c r="AG14" i="1"/>
  <c r="AF15" i="1"/>
  <c r="AG15" i="1"/>
  <c r="AF21" i="1"/>
  <c r="AG21" i="1"/>
  <c r="AF7" i="1"/>
  <c r="AG7" i="1"/>
  <c r="AF16" i="1"/>
  <c r="AG16" i="1"/>
  <c r="AF5" i="1"/>
  <c r="AG5" i="1"/>
  <c r="AF12" i="1"/>
  <c r="AG12" i="1"/>
  <c r="AF20" i="1"/>
  <c r="AG20" i="1"/>
  <c r="AF9" i="1"/>
  <c r="AG9" i="1"/>
  <c r="AF4" i="1"/>
  <c r="AG4" i="1"/>
  <c r="AJ7" i="1"/>
  <c r="AK7" i="1"/>
  <c r="AJ20" i="1"/>
  <c r="AK20" i="1"/>
  <c r="AJ9" i="1"/>
  <c r="AK9" i="1"/>
  <c r="AJ14" i="1"/>
  <c r="AK14" i="1"/>
  <c r="AJ13" i="1"/>
  <c r="AK13" i="1"/>
  <c r="AJ21" i="1"/>
  <c r="AK21" i="1"/>
  <c r="AJ11" i="1"/>
  <c r="AK11" i="1"/>
  <c r="AJ6" i="1"/>
  <c r="AK6" i="1"/>
  <c r="AJ8" i="1"/>
  <c r="AK8" i="1"/>
  <c r="AJ19" i="1"/>
  <c r="AK19" i="1"/>
  <c r="AJ5" i="1"/>
  <c r="AK5" i="1"/>
  <c r="AJ17" i="1"/>
  <c r="AK17" i="1"/>
  <c r="M72" i="2"/>
  <c r="AF17" i="1"/>
  <c r="AG17" i="1"/>
  <c r="L72" i="2"/>
  <c r="L352" i="2"/>
  <c r="M352" i="2"/>
  <c r="EB4" i="1"/>
  <c r="EC4" i="1"/>
  <c r="AN18" i="1"/>
  <c r="AO18" i="1"/>
  <c r="L96" i="2"/>
  <c r="M144" i="2"/>
  <c r="L144" i="2"/>
  <c r="L192" i="2"/>
  <c r="M192" i="2"/>
  <c r="CJ17" i="1"/>
  <c r="CK17" i="1"/>
  <c r="M232" i="2"/>
  <c r="L232" i="2"/>
  <c r="M280" i="2"/>
  <c r="L280" i="2"/>
  <c r="L312" i="2"/>
  <c r="DN20" i="1"/>
  <c r="DO20" i="1"/>
  <c r="M312" i="2"/>
  <c r="M368" i="2"/>
  <c r="L368" i="2"/>
  <c r="EJ17" i="1"/>
  <c r="EK17" i="1"/>
  <c r="L372" i="2"/>
  <c r="M372" i="2"/>
  <c r="L29" i="2"/>
  <c r="M29" i="2"/>
  <c r="L240" i="2"/>
  <c r="M240" i="2"/>
  <c r="M272" i="2"/>
  <c r="CZ17" i="1"/>
  <c r="DA17" i="1"/>
  <c r="AD21" i="1"/>
  <c r="AE21" i="1"/>
  <c r="L160" i="2"/>
  <c r="M160" i="2"/>
  <c r="L248" i="2"/>
  <c r="M248" i="2"/>
  <c r="L264" i="2"/>
  <c r="L128" i="2"/>
  <c r="M260" i="2"/>
  <c r="L260" i="2"/>
  <c r="R15" i="1"/>
  <c r="S15" i="1"/>
  <c r="L81" i="2"/>
  <c r="M81" i="2"/>
  <c r="M9" i="2"/>
  <c r="L9" i="2"/>
  <c r="M327" i="2"/>
  <c r="DT15" i="1"/>
  <c r="DU15" i="1"/>
  <c r="L83" i="2"/>
  <c r="M83" i="2"/>
  <c r="AJ15" i="1"/>
  <c r="AK15" i="1"/>
  <c r="M32" i="2"/>
  <c r="M251" i="2"/>
  <c r="CR17" i="1"/>
  <c r="CS17" i="1"/>
  <c r="M51" i="2"/>
  <c r="L51" i="2"/>
  <c r="K216" i="2"/>
  <c r="CD7" i="1"/>
  <c r="CE7" i="1"/>
  <c r="L302" i="2"/>
  <c r="M302" i="2"/>
  <c r="K328" i="2"/>
  <c r="DR10" i="1"/>
  <c r="DS10" i="1"/>
  <c r="K256" i="2"/>
  <c r="K152" i="2"/>
  <c r="BH12" i="1"/>
  <c r="BI12" i="1"/>
  <c r="BF11" i="1"/>
  <c r="BG11" i="1"/>
  <c r="K136" i="2"/>
  <c r="BD18" i="1"/>
  <c r="BE18" i="1"/>
  <c r="AN19" i="1"/>
  <c r="AO19" i="1"/>
  <c r="AN14" i="1"/>
  <c r="AO14" i="1"/>
  <c r="AR20" i="1"/>
  <c r="AS20" i="1"/>
  <c r="AZ7" i="1"/>
  <c r="BA7" i="1"/>
  <c r="AZ20" i="1"/>
  <c r="BA20" i="1"/>
  <c r="BD19" i="1"/>
  <c r="BE19" i="1"/>
  <c r="BH9" i="1"/>
  <c r="BI9" i="1"/>
  <c r="BH10" i="1"/>
  <c r="BI10" i="1"/>
  <c r="BL20" i="1"/>
  <c r="BM20" i="1"/>
  <c r="BL19" i="1"/>
  <c r="BM19" i="1"/>
  <c r="BL4" i="1"/>
  <c r="BM4" i="1"/>
  <c r="BP19" i="1"/>
  <c r="BQ19" i="1"/>
  <c r="BT19" i="1"/>
  <c r="BU19" i="1"/>
  <c r="CB5" i="1"/>
  <c r="CC5" i="1"/>
  <c r="CB9" i="1"/>
  <c r="CC9" i="1"/>
  <c r="CB19" i="1"/>
  <c r="CC19" i="1"/>
  <c r="CB7" i="1"/>
  <c r="CC7" i="1"/>
  <c r="CF20" i="1"/>
  <c r="CG20" i="1"/>
  <c r="CF5" i="1"/>
  <c r="CG5" i="1"/>
  <c r="CF9" i="1"/>
  <c r="CG9" i="1"/>
  <c r="CJ9" i="1"/>
  <c r="CK9" i="1"/>
  <c r="CJ19" i="1"/>
  <c r="CK19" i="1"/>
  <c r="CN12" i="1"/>
  <c r="CO12" i="1"/>
  <c r="CN4" i="1"/>
  <c r="CO4" i="1"/>
  <c r="CN7" i="1"/>
  <c r="CO7" i="1"/>
  <c r="CV20" i="1"/>
  <c r="CW20" i="1"/>
  <c r="CV16" i="1"/>
  <c r="CW16" i="1"/>
  <c r="DL17" i="1"/>
  <c r="DM17" i="1"/>
  <c r="DL20" i="1"/>
  <c r="DM20" i="1"/>
  <c r="DL5" i="1"/>
  <c r="DM5" i="1"/>
  <c r="DP11" i="1"/>
  <c r="DQ11" i="1"/>
  <c r="DP6" i="1"/>
  <c r="DQ6" i="1"/>
  <c r="EB20" i="1"/>
  <c r="EC20" i="1"/>
  <c r="EB7" i="1"/>
  <c r="EC7" i="1"/>
  <c r="EF5" i="1"/>
  <c r="EG5" i="1"/>
  <c r="EF20" i="1"/>
  <c r="EG20" i="1"/>
  <c r="EJ9" i="1"/>
  <c r="EK9" i="1"/>
  <c r="EJ5" i="1"/>
  <c r="EK5" i="1"/>
  <c r="AT6" i="1"/>
  <c r="AU6" i="1"/>
  <c r="AT13" i="1"/>
  <c r="AU13" i="1"/>
  <c r="AV4" i="1"/>
  <c r="AW4" i="1"/>
  <c r="AV9" i="1"/>
  <c r="AW9" i="1"/>
  <c r="K104" i="2"/>
  <c r="AR6" i="1"/>
  <c r="AS6" i="1"/>
  <c r="AP6" i="1"/>
  <c r="AQ6" i="1"/>
  <c r="K88" i="2"/>
  <c r="AH13" i="1"/>
  <c r="AI13" i="1"/>
  <c r="AH10" i="1"/>
  <c r="AI10" i="1"/>
  <c r="AJ16" i="1"/>
  <c r="AK16" i="1"/>
  <c r="M147" i="2"/>
  <c r="M309" i="2"/>
  <c r="K224" i="2"/>
  <c r="CJ6" i="1"/>
  <c r="CK6" i="1"/>
  <c r="CJ18" i="1"/>
  <c r="CK18" i="1"/>
  <c r="K184" i="2"/>
  <c r="BR10" i="1"/>
  <c r="BS10" i="1"/>
  <c r="BT5" i="1"/>
  <c r="BU5" i="1"/>
  <c r="K120" i="2"/>
  <c r="AT19" i="1"/>
  <c r="AU19" i="1"/>
  <c r="K176" i="2"/>
  <c r="BP6" i="1"/>
  <c r="BQ6" i="1"/>
  <c r="M176" i="2"/>
  <c r="BN19" i="1"/>
  <c r="BO19" i="1"/>
  <c r="L184" i="2"/>
  <c r="M184" i="2"/>
  <c r="L216" i="2"/>
  <c r="M216" i="2"/>
  <c r="M104" i="2"/>
  <c r="AR16" i="1"/>
  <c r="AS16" i="1"/>
  <c r="L104" i="2"/>
  <c r="M224" i="2"/>
  <c r="L224" i="2"/>
  <c r="N233" i="2"/>
  <c r="CH20" i="1"/>
  <c r="CI20" i="1"/>
  <c r="BB20" i="1"/>
  <c r="BC20" i="1"/>
  <c r="BP17" i="1"/>
  <c r="BQ17" i="1"/>
  <c r="L176" i="2"/>
  <c r="L88" i="2"/>
  <c r="M88" i="2"/>
  <c r="BH18" i="1"/>
  <c r="BI18" i="1"/>
  <c r="L152" i="2"/>
  <c r="AT14" i="1"/>
  <c r="AU14" i="1"/>
  <c r="DT10" i="1"/>
  <c r="DU10" i="1"/>
  <c r="M328" i="2"/>
  <c r="L328" i="2"/>
  <c r="BD8" i="1"/>
  <c r="BE8" i="1"/>
  <c r="L136" i="2"/>
  <c r="EJ10" i="1"/>
  <c r="EK10" i="1"/>
  <c r="L370" i="2"/>
  <c r="M370" i="2"/>
  <c r="DZ13" i="1"/>
  <c r="EA13" i="1"/>
  <c r="M345" i="2"/>
  <c r="EB10" i="1"/>
  <c r="EC10" i="1"/>
  <c r="L345" i="2"/>
  <c r="L317" i="2"/>
  <c r="M317" i="2"/>
  <c r="DN4" i="1"/>
  <c r="DO4" i="1"/>
  <c r="DL8" i="1"/>
  <c r="DM8" i="1"/>
  <c r="L309" i="2"/>
  <c r="DJ19" i="1"/>
  <c r="DK19" i="1"/>
  <c r="L296" i="2"/>
  <c r="M296" i="2"/>
  <c r="DH5" i="1"/>
  <c r="DI5" i="1"/>
  <c r="DF14" i="1"/>
  <c r="DG14" i="1"/>
  <c r="L272" i="2"/>
  <c r="CX4" i="1"/>
  <c r="CY4" i="1"/>
  <c r="M242" i="2"/>
  <c r="L242" i="2"/>
  <c r="CL10" i="1"/>
  <c r="CM10" i="1"/>
  <c r="CN20" i="1"/>
  <c r="CO20" i="1"/>
  <c r="M174" i="2"/>
  <c r="L174" i="2"/>
  <c r="BP4" i="1"/>
  <c r="BQ4" i="1"/>
  <c r="BN7" i="1"/>
  <c r="BO7" i="1"/>
  <c r="M84" i="2"/>
  <c r="L84" i="2"/>
  <c r="AH9" i="1"/>
  <c r="AI9" i="1"/>
  <c r="M59" i="2"/>
  <c r="Z13" i="1"/>
  <c r="AA13" i="1"/>
  <c r="L59" i="2"/>
  <c r="N68" i="2"/>
  <c r="L52" i="2"/>
  <c r="M52" i="2"/>
  <c r="V5" i="1"/>
  <c r="W5" i="1"/>
  <c r="X9" i="1"/>
  <c r="Y9" i="1"/>
  <c r="J6" i="1"/>
  <c r="K6" i="1"/>
  <c r="M18" i="2"/>
  <c r="L18" i="2"/>
  <c r="L13" i="1"/>
  <c r="M13" i="1"/>
  <c r="L34" i="2"/>
  <c r="M34" i="2"/>
  <c r="L41" i="2"/>
  <c r="M41" i="2"/>
  <c r="R4" i="1"/>
  <c r="S4" i="1"/>
  <c r="T14" i="1"/>
  <c r="U14" i="1"/>
  <c r="L49" i="2"/>
  <c r="M49" i="2"/>
  <c r="V16" i="1"/>
  <c r="W16" i="1"/>
  <c r="BZ9" i="1"/>
  <c r="CA9" i="1"/>
  <c r="M205" i="2"/>
  <c r="CB11" i="1"/>
  <c r="CC11" i="1"/>
  <c r="L205" i="2"/>
  <c r="L276" i="2"/>
  <c r="CZ18" i="1"/>
  <c r="DA18" i="1"/>
  <c r="M276" i="2"/>
  <c r="CX21" i="1"/>
  <c r="CY21" i="1"/>
  <c r="DX11" i="1"/>
  <c r="DY11" i="1"/>
  <c r="M339" i="2"/>
  <c r="L339" i="2"/>
  <c r="DV18" i="1"/>
  <c r="DW18" i="1"/>
  <c r="M136" i="2"/>
  <c r="AV7" i="1"/>
  <c r="AW7" i="1"/>
  <c r="M120" i="2"/>
  <c r="L120" i="2"/>
  <c r="CF7" i="1"/>
  <c r="CG7" i="1"/>
  <c r="CD6" i="1"/>
  <c r="CE6" i="1"/>
  <c r="F7" i="1"/>
  <c r="G7" i="1"/>
  <c r="L10" i="2"/>
  <c r="M10" i="2"/>
  <c r="AN12" i="1"/>
  <c r="AO12" i="1"/>
  <c r="L93" i="2"/>
  <c r="M93" i="2"/>
  <c r="AL16" i="1"/>
  <c r="AM16" i="1"/>
  <c r="L86" i="2"/>
  <c r="M86" i="2"/>
  <c r="AH18" i="1"/>
  <c r="AI18" i="1"/>
  <c r="M109" i="2"/>
  <c r="L109" i="2"/>
  <c r="N112" i="2"/>
  <c r="AR17" i="1"/>
  <c r="AS17" i="1"/>
  <c r="M235" i="2"/>
  <c r="CN19" i="1"/>
  <c r="CO19" i="1"/>
  <c r="L235" i="2"/>
  <c r="L305" i="2"/>
  <c r="M305" i="2"/>
  <c r="DL4" i="1"/>
  <c r="DM4" i="1"/>
  <c r="M353" i="2"/>
  <c r="L353" i="2"/>
  <c r="M152" i="2"/>
  <c r="M356" i="2"/>
  <c r="L356" i="2"/>
  <c r="M193" i="2"/>
  <c r="BX8" i="1"/>
  <c r="BY8" i="1"/>
  <c r="L193" i="2"/>
  <c r="BR4" i="1"/>
  <c r="BS4" i="1"/>
  <c r="M236" i="2"/>
  <c r="CN16" i="1"/>
  <c r="CO16" i="1"/>
  <c r="L236" i="2"/>
  <c r="L348" i="2"/>
  <c r="DZ5" i="1"/>
  <c r="EA5" i="1"/>
  <c r="M348" i="2"/>
  <c r="L5" i="2"/>
  <c r="N13" i="2"/>
  <c r="H4" i="1"/>
  <c r="I4" i="1"/>
  <c r="M243" i="2"/>
  <c r="L243" i="2"/>
  <c r="L147" i="2"/>
  <c r="BH4" i="1"/>
  <c r="BI4" i="1"/>
  <c r="AZ14" i="1"/>
  <c r="BA14" i="1"/>
  <c r="M132" i="2"/>
  <c r="L132" i="2"/>
  <c r="AX13" i="1"/>
  <c r="AY13" i="1"/>
  <c r="AZ15" i="1"/>
  <c r="BA15" i="1"/>
  <c r="L125" i="2"/>
  <c r="M125" i="2"/>
  <c r="N46" i="2"/>
  <c r="L140" i="2"/>
  <c r="BD9" i="1"/>
  <c r="BE9" i="1"/>
  <c r="L153" i="2"/>
  <c r="M153" i="2"/>
  <c r="BH20" i="1"/>
  <c r="BI20" i="1"/>
  <c r="L98" i="2"/>
  <c r="AN6" i="1"/>
  <c r="AO6" i="1"/>
  <c r="J10" i="1"/>
  <c r="K10" i="1"/>
  <c r="M22" i="2"/>
  <c r="N24" i="2"/>
  <c r="M199" i="2"/>
  <c r="L199" i="2"/>
  <c r="L329" i="2"/>
  <c r="M329" i="2"/>
  <c r="DT16" i="1"/>
  <c r="DU16" i="1"/>
  <c r="K290" i="2"/>
  <c r="DH20" i="1"/>
  <c r="DI20" i="1"/>
  <c r="DD19" i="1"/>
  <c r="DE19" i="1"/>
  <c r="L282" i="2"/>
  <c r="L265" i="2"/>
  <c r="CV21" i="1"/>
  <c r="CW21" i="1"/>
  <c r="M259" i="2"/>
  <c r="L259" i="2"/>
  <c r="CB16" i="1"/>
  <c r="CC16" i="1"/>
  <c r="M209" i="2"/>
  <c r="L209" i="2"/>
  <c r="BX20" i="1"/>
  <c r="BY20" i="1"/>
  <c r="L195" i="2"/>
  <c r="M195" i="2"/>
  <c r="EB17" i="1"/>
  <c r="EC17" i="1"/>
  <c r="BL8" i="1"/>
  <c r="BM8" i="1"/>
  <c r="L165" i="2"/>
  <c r="L188" i="2"/>
  <c r="M188" i="2"/>
  <c r="BT9" i="1"/>
  <c r="BU9" i="1"/>
  <c r="BX13" i="1"/>
  <c r="BY13" i="1"/>
  <c r="M89" i="2"/>
  <c r="L89" i="2"/>
  <c r="CR9" i="1"/>
  <c r="CS9" i="1"/>
  <c r="L252" i="2"/>
  <c r="M180" i="2"/>
  <c r="BT21" i="1"/>
  <c r="BU21" i="1"/>
  <c r="L180" i="2"/>
  <c r="M99" i="2"/>
  <c r="AN5" i="1"/>
  <c r="AO5" i="1"/>
  <c r="L99" i="2"/>
  <c r="M308" i="2"/>
  <c r="L308" i="2"/>
  <c r="CR6" i="1"/>
  <c r="CS6" i="1"/>
  <c r="L249" i="2"/>
  <c r="CP8" i="1"/>
  <c r="CQ8" i="1"/>
  <c r="K138" i="2"/>
  <c r="BB9" i="1"/>
  <c r="BC9" i="1"/>
  <c r="K124" i="2"/>
  <c r="M175" i="2"/>
  <c r="M303" i="2"/>
  <c r="DJ9" i="1"/>
  <c r="DK9" i="1"/>
  <c r="K375" i="2"/>
  <c r="EJ6" i="1"/>
  <c r="EK6" i="1"/>
  <c r="L158" i="2"/>
  <c r="BL21" i="1"/>
  <c r="BM21" i="1"/>
  <c r="M117" i="2"/>
  <c r="AV19" i="1"/>
  <c r="AW19" i="1"/>
  <c r="BP11" i="1"/>
  <c r="BQ11" i="1"/>
  <c r="EB18" i="1"/>
  <c r="EC18" i="1"/>
  <c r="K360" i="2"/>
  <c r="ED10" i="1"/>
  <c r="EE10" i="1"/>
  <c r="M264" i="2"/>
  <c r="CV14" i="1"/>
  <c r="CW14" i="1"/>
  <c r="L169" i="2"/>
  <c r="M219" i="2"/>
  <c r="N222" i="2"/>
  <c r="CB17" i="1"/>
  <c r="CC17" i="1"/>
  <c r="L203" i="2"/>
  <c r="N211" i="2"/>
  <c r="M325" i="2"/>
  <c r="DT18" i="1"/>
  <c r="DU18" i="1"/>
  <c r="K101" i="2"/>
  <c r="K94" i="2"/>
  <c r="AL9" i="1"/>
  <c r="AM9" i="1"/>
  <c r="K26" i="2"/>
  <c r="N4" i="1"/>
  <c r="O4" i="1"/>
  <c r="DX13" i="1"/>
  <c r="DY13" i="1"/>
  <c r="L338" i="2"/>
  <c r="M116" i="2"/>
  <c r="N123" i="2"/>
  <c r="AV12" i="1"/>
  <c r="AW12" i="1"/>
  <c r="L48" i="2"/>
  <c r="L301" i="2"/>
  <c r="L293" i="2"/>
  <c r="M301" i="2"/>
  <c r="L26" i="2"/>
  <c r="P17" i="1"/>
  <c r="Q17" i="1"/>
  <c r="N13" i="1"/>
  <c r="O13" i="1"/>
  <c r="M26" i="2"/>
  <c r="N35" i="2"/>
  <c r="N354" i="2"/>
  <c r="AN11" i="1"/>
  <c r="AO11" i="1"/>
  <c r="M94" i="2"/>
  <c r="L94" i="2"/>
  <c r="N101" i="2"/>
  <c r="AL15" i="1"/>
  <c r="AM15" i="1"/>
  <c r="N310" i="2"/>
  <c r="EJ16" i="1"/>
  <c r="EK16" i="1"/>
  <c r="L375" i="2"/>
  <c r="M375" i="2"/>
  <c r="N376" i="2"/>
  <c r="EH21" i="1"/>
  <c r="EI21" i="1"/>
  <c r="M290" i="2"/>
  <c r="L290" i="2"/>
  <c r="DH11" i="1"/>
  <c r="DI11" i="1"/>
  <c r="N156" i="2"/>
  <c r="M138" i="2"/>
  <c r="L138" i="2"/>
  <c r="BD5" i="1"/>
  <c r="BE5" i="1"/>
  <c r="BB15" i="1"/>
  <c r="BC15" i="1"/>
  <c r="N178" i="2"/>
  <c r="ED4" i="1"/>
  <c r="EE4" i="1"/>
  <c r="EF7" i="1"/>
  <c r="EG7" i="1"/>
  <c r="M360" i="2"/>
  <c r="L360" i="2"/>
  <c r="N365" i="2"/>
  <c r="N244" i="2"/>
  <c r="N90" i="2"/>
  <c r="N266" i="2"/>
  <c r="EF8" i="1"/>
  <c r="EG8" i="1"/>
  <c r="AV20" i="1"/>
  <c r="AW20" i="1"/>
  <c r="BT7" i="1"/>
  <c r="BU7" i="1"/>
  <c r="AJ18" i="1"/>
  <c r="AK18" i="1"/>
  <c r="P15" i="1"/>
  <c r="Q15" i="1"/>
  <c r="EH18" i="1"/>
  <c r="EI18" i="1"/>
  <c r="DF4" i="1"/>
  <c r="DG4" i="1"/>
  <c r="CH4" i="1"/>
  <c r="CI4" i="1"/>
  <c r="BB4" i="1"/>
  <c r="BC4" i="1"/>
  <c r="AP12" i="1"/>
  <c r="AQ12" i="1"/>
  <c r="BN13" i="1"/>
  <c r="BO13" i="1"/>
  <c r="L318" i="2"/>
  <c r="DP21" i="1"/>
  <c r="DQ21" i="1"/>
  <c r="N20" i="1"/>
  <c r="O20" i="1"/>
  <c r="AL19" i="1"/>
  <c r="AM19" i="1"/>
  <c r="BF10" i="1"/>
  <c r="BG10" i="1"/>
  <c r="CT13" i="1"/>
  <c r="CU13" i="1"/>
  <c r="N321" i="2" l="1"/>
  <c r="N288" i="2"/>
  <c r="N57" i="2"/>
  <c r="D1" i="2" s="1"/>
  <c r="P10" i="1"/>
  <c r="Q10" i="1" s="1"/>
  <c r="P20" i="1"/>
  <c r="Q20" i="1" s="1"/>
  <c r="AN13" i="1"/>
  <c r="AO13" i="1" s="1"/>
  <c r="AL6" i="1"/>
  <c r="AM6" i="1" s="1"/>
  <c r="EF11" i="1"/>
  <c r="EG11" i="1" s="1"/>
  <c r="EF6" i="1"/>
  <c r="EG6" i="1" s="1"/>
  <c r="ED14" i="1"/>
  <c r="EE14" i="1" s="1"/>
  <c r="EH9" i="1"/>
  <c r="EI9" i="1" s="1"/>
  <c r="EJ14" i="1"/>
  <c r="EK14" i="1" s="1"/>
  <c r="EH7" i="1"/>
  <c r="EI7" i="1" s="1"/>
  <c r="BD12" i="1"/>
  <c r="BE12" i="1" s="1"/>
  <c r="BB21" i="1"/>
  <c r="BC21" i="1" s="1"/>
  <c r="DH12" i="1"/>
  <c r="DI12" i="1" s="1"/>
  <c r="DF12" i="1"/>
  <c r="DG12" i="1" s="1"/>
  <c r="BN15" i="1"/>
  <c r="BO15" i="1" s="1"/>
  <c r="BN9" i="1"/>
  <c r="BO9" i="1" s="1"/>
  <c r="AT21" i="1"/>
  <c r="AU21" i="1" s="1"/>
  <c r="AT16" i="1"/>
  <c r="AU16" i="1" s="1"/>
  <c r="BT11" i="1"/>
  <c r="BU11" i="1" s="1"/>
  <c r="BT6" i="1"/>
  <c r="BU6" i="1" s="1"/>
  <c r="BR16" i="1"/>
  <c r="BS16" i="1" s="1"/>
  <c r="CJ4" i="1"/>
  <c r="CK4" i="1" s="1"/>
  <c r="CJ8" i="1"/>
  <c r="CK8" i="1" s="1"/>
  <c r="CH10" i="1"/>
  <c r="CI10" i="1" s="1"/>
  <c r="AH19" i="1"/>
  <c r="AI19" i="1" s="1"/>
  <c r="AJ4" i="1"/>
  <c r="AK4" i="1" s="1"/>
  <c r="AP9" i="1"/>
  <c r="AQ9" i="1" s="1"/>
  <c r="AR14" i="1"/>
  <c r="AS14" i="1" s="1"/>
  <c r="AP17" i="1"/>
  <c r="AQ17" i="1" s="1"/>
  <c r="BD20" i="1"/>
  <c r="BE20" i="1" s="1"/>
  <c r="AN10" i="1"/>
  <c r="AO10" i="1" s="1"/>
  <c r="BB16" i="1"/>
  <c r="BC16" i="1" s="1"/>
  <c r="BD11" i="1"/>
  <c r="BE11" i="1" s="1"/>
  <c r="BB13" i="1"/>
  <c r="BC13" i="1" s="1"/>
  <c r="BH6" i="1"/>
  <c r="BI6" i="1" s="1"/>
  <c r="BF19" i="1"/>
  <c r="BG19" i="1" s="1"/>
  <c r="DT13" i="1"/>
  <c r="DU13" i="1" s="1"/>
  <c r="DT5" i="1"/>
  <c r="DU5" i="1" s="1"/>
  <c r="DR6" i="1"/>
  <c r="DS6" i="1" s="1"/>
  <c r="CD19" i="1"/>
  <c r="CE19" i="1" s="1"/>
  <c r="CD15" i="1"/>
  <c r="CE15" i="1" s="1"/>
  <c r="CF4" i="1"/>
  <c r="CG4" i="1" s="1"/>
  <c r="DT12" i="1"/>
  <c r="DU12" i="1" s="1"/>
  <c r="DX10" i="1"/>
  <c r="DY10" i="1" s="1"/>
  <c r="CN10" i="1"/>
  <c r="CO10" i="1" s="1"/>
  <c r="BP13" i="1"/>
  <c r="BQ13" i="1" s="1"/>
  <c r="BX9" i="1"/>
  <c r="BY9" i="1" s="1"/>
  <c r="CF8" i="1"/>
  <c r="CG8" i="1" s="1"/>
  <c r="CR16" i="1"/>
  <c r="CS16" i="1" s="1"/>
  <c r="DH17" i="1"/>
  <c r="DI17" i="1" s="1"/>
  <c r="AZ13" i="1"/>
  <c r="BA13" i="1" s="1"/>
  <c r="D11" i="1"/>
  <c r="D14" i="1"/>
  <c r="DV5" i="1"/>
  <c r="DW5" i="1" s="1"/>
  <c r="D20" i="1"/>
  <c r="D15" i="1"/>
  <c r="DR11" i="1"/>
  <c r="DS11" i="1" s="1"/>
  <c r="DF21" i="1"/>
  <c r="DG21" i="1" s="1"/>
  <c r="CH17" i="1"/>
  <c r="CI17" i="1" s="1"/>
  <c r="D18" i="1"/>
  <c r="BP7" i="1"/>
  <c r="BQ7" i="1" s="1"/>
  <c r="D8" i="1" s="1"/>
  <c r="BF20" i="1"/>
  <c r="BG20" i="1" s="1"/>
  <c r="C19" i="1" s="1"/>
  <c r="BB5" i="1"/>
  <c r="BC5" i="1" s="1"/>
  <c r="AT10" i="1"/>
  <c r="AU10" i="1" s="1"/>
  <c r="AP7" i="1"/>
  <c r="AQ7" i="1" s="1"/>
  <c r="AL11" i="1"/>
  <c r="AM11" i="1" s="1"/>
  <c r="AN17" i="1"/>
  <c r="AO17" i="1" s="1"/>
  <c r="AH17" i="1"/>
  <c r="AI17" i="1" s="1"/>
  <c r="AJ12" i="1"/>
  <c r="AK12" i="1" s="1"/>
  <c r="N9" i="1"/>
  <c r="O9" i="1" s="1"/>
  <c r="C9" i="1" s="1"/>
  <c r="P12" i="1"/>
  <c r="Q12" i="1" s="1"/>
  <c r="D21" i="1" s="1"/>
  <c r="C14" i="1"/>
  <c r="E14" i="1" s="1"/>
  <c r="D19" i="1"/>
  <c r="C6" i="1"/>
  <c r="AR5" i="1"/>
  <c r="AS5" i="1" s="1"/>
  <c r="N7" i="1"/>
  <c r="O7" i="1" s="1"/>
  <c r="AT8" i="1"/>
  <c r="AU8" i="1" s="1"/>
  <c r="C4" i="1" s="1"/>
  <c r="AJ10" i="1"/>
  <c r="AK10" i="1" s="1"/>
  <c r="D9" i="1"/>
  <c r="C7" i="1"/>
  <c r="C11" i="1"/>
  <c r="E11" i="1" s="1"/>
  <c r="AV17" i="1"/>
  <c r="AW17" i="1" s="1"/>
  <c r="D7" i="1" s="1"/>
  <c r="N21" i="1"/>
  <c r="O21" i="1" s="1"/>
  <c r="C5" i="1" s="1"/>
  <c r="AV6" i="1"/>
  <c r="AW6" i="1" s="1"/>
  <c r="D16" i="1" s="1"/>
  <c r="D12" i="1" l="1"/>
  <c r="C20" i="1"/>
  <c r="E20" i="1" s="1"/>
  <c r="E19" i="1"/>
  <c r="C18" i="1"/>
  <c r="E18" i="1" s="1"/>
  <c r="C12" i="1"/>
  <c r="D4" i="1"/>
  <c r="E4" i="1" s="1"/>
  <c r="D10" i="1"/>
  <c r="D6" i="1"/>
  <c r="E9" i="1"/>
  <c r="D17" i="1"/>
  <c r="C8" i="1"/>
  <c r="E8" i="1" s="1"/>
  <c r="E6" i="1"/>
  <c r="D5" i="1"/>
  <c r="E5" i="1" s="1"/>
  <c r="C17" i="1"/>
  <c r="C15" i="1"/>
  <c r="D13" i="1"/>
  <c r="C16" i="1"/>
  <c r="E16" i="1" s="1"/>
  <c r="C21" i="1"/>
  <c r="E21" i="1" s="1"/>
  <c r="C13" i="1"/>
  <c r="E15" i="1"/>
  <c r="E13" i="1"/>
  <c r="C10" i="1"/>
  <c r="E10" i="1" s="1"/>
  <c r="E7" i="1"/>
  <c r="E12" i="1" l="1"/>
  <c r="E17" i="1"/>
</calcChain>
</file>

<file path=xl/comments1.xml><?xml version="1.0" encoding="utf-8"?>
<comments xmlns="http://schemas.openxmlformats.org/spreadsheetml/2006/main">
  <authors>
    <author xml:space="preserve"> </author>
  </authors>
  <commentList>
    <comment ref="D6" authorId="0" shapeId="0">
      <text>
        <r>
          <rPr>
            <b/>
            <sz val="9"/>
            <color indexed="8"/>
            <rFont val="Tahoma"/>
            <family val="2"/>
          </rPr>
          <t xml:space="preserve">MiCa:
</t>
        </r>
        <r>
          <rPr>
            <sz val="9"/>
            <color indexed="8"/>
            <rFont val="Tahoma"/>
            <family val="2"/>
          </rPr>
          <t>Ab besten geht die Navigation mit der 
TAB-Taste</t>
        </r>
      </text>
    </comment>
  </commentList>
</comments>
</file>

<file path=xl/sharedStrings.xml><?xml version="1.0" encoding="utf-8"?>
<sst xmlns="http://schemas.openxmlformats.org/spreadsheetml/2006/main" count="3854" uniqueCount="130">
  <si>
    <t xml:space="preserve"> </t>
  </si>
  <si>
    <t>Leverkusen</t>
  </si>
  <si>
    <t>:</t>
  </si>
  <si>
    <t>Wolfsburg</t>
  </si>
  <si>
    <t>Bayern</t>
  </si>
  <si>
    <t>Deutscher Meister</t>
  </si>
  <si>
    <t>Absteiger</t>
  </si>
  <si>
    <t>Ergebnis</t>
  </si>
  <si>
    <t>Tipp</t>
  </si>
  <si>
    <t>Punkte</t>
  </si>
  <si>
    <t>Zusatzpunkte</t>
  </si>
  <si>
    <t>Summe</t>
  </si>
  <si>
    <t>Meister:</t>
  </si>
  <si>
    <t>Absteiger:</t>
  </si>
  <si>
    <t xml:space="preserve">H Trend </t>
  </si>
  <si>
    <t>H Punkte</t>
  </si>
  <si>
    <t>A Punkte</t>
  </si>
  <si>
    <t>A Trend</t>
  </si>
  <si>
    <t>Punkte Auswärts</t>
  </si>
  <si>
    <t>Punkte Heim</t>
  </si>
  <si>
    <t>Tabellenstand nach Eingabe der Tipps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</si>
  <si>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</si>
  <si>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</si>
  <si>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</si>
  <si>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</si>
  <si>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</si>
  <si>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</si>
  <si>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</si>
  <si>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</si>
  <si>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</si>
  <si>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</si>
  <si>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</si>
  <si>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</si>
  <si>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</si>
  <si>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</si>
  <si>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</si>
  <si>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</si>
  <si>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</si>
  <si>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</si>
  <si>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Punkte Gesamt</t>
  </si>
  <si>
    <t>Gesamtpunkte:</t>
  </si>
  <si>
    <t>Hier bitte die Tipps eintragen!</t>
  </si>
  <si>
    <t>ACHTUNG:</t>
  </si>
  <si>
    <t>Für die Sortierfunktion müssen Makros aktiviert werden:</t>
  </si>
  <si>
    <r>
      <t xml:space="preserve">Hier </t>
    </r>
    <r>
      <rPr>
        <b/>
        <sz val="10"/>
        <rFont val="Arial"/>
        <family val="2"/>
      </rPr>
      <t>nur</t>
    </r>
    <r>
      <rPr>
        <sz val="10"/>
        <rFont val="Arial"/>
      </rPr>
      <t xml:space="preserve"> die Ergebnisse eintragen!
Die Punktzahl wird automatisch berechnet!</t>
    </r>
  </si>
  <si>
    <t>Nutzen Sie die Tipp-Tabelle zum Optimieren ihrer Tipps?</t>
  </si>
  <si>
    <t>Tragen Sie die Ergebnisse während der Saison ein, um Ihre Punktzahl zu errechnen?</t>
  </si>
  <si>
    <t>Wo informieren Sie sich über den Gesamtstand im Bundesligatipp?</t>
  </si>
  <si>
    <t>Wie finden Sie das Online-Tippformular?</t>
  </si>
  <si>
    <t>Mit der Beantwortung dieser Fragen helfen Sie uns, den Bundesligatipp zu verbessern.</t>
  </si>
  <si>
    <t>Wie finden Sie die Gewichtung der Tipps?</t>
  </si>
  <si>
    <t>Heimsieg</t>
  </si>
  <si>
    <t>bisherige
Gewichtung</t>
  </si>
  <si>
    <t>Ihr
Vorschlag</t>
  </si>
  <si>
    <t>Auswärtssieg</t>
  </si>
  <si>
    <t>Unentschieden</t>
  </si>
  <si>
    <t>richtiges Ergebnis</t>
  </si>
  <si>
    <t>Wie fanden Sie bisher die Gewinnauszahlung?</t>
  </si>
  <si>
    <t>bisher</t>
  </si>
  <si>
    <t>ca 30 %</t>
  </si>
  <si>
    <t>Geldprämie für 1. Platz</t>
  </si>
  <si>
    <t>Trostpreis</t>
  </si>
  <si>
    <t>Kicker</t>
  </si>
  <si>
    <t>Bemerkungen, Anregungen für Verbesserungen:</t>
  </si>
  <si>
    <t>Einsatz</t>
  </si>
  <si>
    <t>Drucken Sie ihre Tipps aus?</t>
  </si>
  <si>
    <t>Verhältnis Gewinner / Teilnehmer</t>
  </si>
  <si>
    <t>Hoffenheim</t>
  </si>
  <si>
    <t>Mainz</t>
  </si>
  <si>
    <t>Augsburg</t>
  </si>
  <si>
    <t>Dortmund</t>
  </si>
  <si>
    <t>Frankfurt</t>
  </si>
  <si>
    <t>-</t>
  </si>
  <si>
    <t>Siehe auch Hilfe der entsprechenden Excel-Version</t>
  </si>
  <si>
    <t>Freiburg</t>
  </si>
  <si>
    <t>Leipzig</t>
  </si>
  <si>
    <t>Tipps</t>
  </si>
  <si>
    <t>Name Vorname:</t>
  </si>
  <si>
    <t>Union Berlin</t>
  </si>
  <si>
    <t>Stuttgart</t>
  </si>
  <si>
    <t>Handy Nr.:</t>
  </si>
  <si>
    <t>DeutscherMeister</t>
  </si>
  <si>
    <t>PunkteHeimsieg</t>
  </si>
  <si>
    <t>PunkteAuswärtssieg</t>
  </si>
  <si>
    <t>PunkteUnentschieden</t>
  </si>
  <si>
    <t>PunkteMeister</t>
  </si>
  <si>
    <t>PunkteAbsteiger</t>
  </si>
  <si>
    <t>Bochum</t>
  </si>
  <si>
    <t>Bremen</t>
  </si>
  <si>
    <t>(Nur, falls Infos über WhatsApp gewünscht)</t>
  </si>
  <si>
    <t>Heidenheim</t>
  </si>
  <si>
    <t>1. Spieltag (23.-25-08.2024)</t>
  </si>
  <si>
    <t>M´gladbach</t>
  </si>
  <si>
    <t/>
  </si>
  <si>
    <t>Holstein</t>
  </si>
  <si>
    <t>St. Pauli</t>
  </si>
  <si>
    <t>2. Spieltag (30.08.-01.09.2024)</t>
  </si>
  <si>
    <t>3. Spieltag (13.-15.09.2024)</t>
  </si>
  <si>
    <t>4. Spieltag (20.-22.09.2024)</t>
  </si>
  <si>
    <t>5. Spieltag (27.-29.09.2024)</t>
  </si>
  <si>
    <t>6. Spieltag (04.-06.09.2024)</t>
  </si>
  <si>
    <t>18. Spieltag (17.-19.01.2025)</t>
  </si>
  <si>
    <t>19. Spieltag (24.-26.01.2025)</t>
  </si>
  <si>
    <t>20. Spieltag (31.01.-02.02.2025)</t>
  </si>
  <si>
    <t>21. Spieltag (07.-09.02.2025)</t>
  </si>
  <si>
    <t>22. Spieltag (14.-16.02.2025)</t>
  </si>
  <si>
    <t>23. Spieltag (21.-23.02.2025)</t>
  </si>
  <si>
    <t>7. Spieltag (18.-20.10.2024)</t>
  </si>
  <si>
    <t>8. Spieltag (25.-27.10.2024)</t>
  </si>
  <si>
    <t>9. Spieltag (01.-03.11.2024)</t>
  </si>
  <si>
    <t>10. Spieltag (08.-10.11.2024)</t>
  </si>
  <si>
    <t>11. Spieltag (22.-24.11.2024)</t>
  </si>
  <si>
    <t>12. Spieltag (29.11.-01.12.2024)</t>
  </si>
  <si>
    <t>13. Spieltag (06.-08.12.2024)</t>
  </si>
  <si>
    <t>14. Spieltag (13.-15.12.2024)</t>
  </si>
  <si>
    <t>15. Spieltag (20.-22.12.2024)</t>
  </si>
  <si>
    <t>16. Spieltag (10.-12.01.2025)</t>
  </si>
  <si>
    <t>17. Spieltag (14.-15.01.2025)</t>
  </si>
  <si>
    <t>24. Spieltag (28.02.-02.03.2025)</t>
  </si>
  <si>
    <t>25. Spieltag (07.-09.03.2025)</t>
  </si>
  <si>
    <t>26. Spieltag (14.-16.03.2025)</t>
  </si>
  <si>
    <t>27. Spieltag (28.-30.03.2025)</t>
  </si>
  <si>
    <t>28. Spieltag (04.-06.04.2025)</t>
  </si>
  <si>
    <t>29. Spieltag (11.-13.04.2025)</t>
  </si>
  <si>
    <t>30. Spieltag (18.-20.04.2025)</t>
  </si>
  <si>
    <t>31. Spieltag (25.-27.04.2025)</t>
  </si>
  <si>
    <t>32. Spieltag (02.-04.05.2025)</t>
  </si>
  <si>
    <t>33. Spieltag (09.-11.05.2025)</t>
  </si>
  <si>
    <t>34. Spieltag (17.05.2025)</t>
  </si>
  <si>
    <t>V 20240805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</si>
</sst>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6" formatCode="#,##0\ &quot;€&quot;;[Red]\-#,##0\ &quot;€&quot;"/>
  </numFmts>
  <fonts count="20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u/>
      <sz val="10"/>
      <color indexed="12"/>
      <name val="Arial"/>
      <family val="2"/>
    </font>
    <font>
      <b/>
      <sz val="16"/>
      <color indexed="57"/>
      <name val="Arial"/>
      <family val="2"/>
    </font>
    <font>
      <b/>
      <i/>
      <sz val="10"/>
      <name val="Arial"/>
      <family val="2"/>
    </font>
    <font>
      <sz val="8"/>
      <name val="Arial"/>
      <family val="2"/>
    </font>
    <font>
      <u/>
      <sz val="12"/>
      <color indexed="57"/>
      <name val="Arial"/>
      <family val="2"/>
    </font>
    <font>
      <sz val="10"/>
      <color indexed="12"/>
      <name val="Arial"/>
      <family val="2"/>
    </font>
    <font>
      <b/>
      <sz val="9"/>
      <color indexed="8"/>
      <name val="Tahoma"/>
      <family val="2"/>
    </font>
    <font>
      <sz val="9"/>
      <color indexed="8"/>
      <name val="Tahoma"/>
      <family val="2"/>
    </font>
    <font>
      <sz val="11"/>
      <color theme="1"/>
      <name val="Calibri"/>
      <family val="2"/>
      <scheme val="minor"/>
    </font>
    <font>
      <b/>
      <sz val="12"/>
      <color theme="0"/>
      <name val="Arial"/>
      <family val="2"/>
    </font>
    <font>
      <b/>
      <sz val="14"/>
      <color rgb="FFFF0000"/>
      <name val="Arial"/>
      <family val="2"/>
    </font>
    <font>
      <b/>
      <sz val="14"/>
      <color theme="3" tint="0.79998168889431442"/>
      <name val="Arial"/>
      <family val="2"/>
    </font>
    <font>
      <b/>
      <sz val="14"/>
      <color theme="3"/>
      <name val="Arial"/>
      <family val="2"/>
    </font>
    <font>
      <b/>
      <sz val="9"/>
      <color theme="3"/>
      <name val="Arial"/>
      <family val="2"/>
    </font>
    <font>
      <b/>
      <sz val="10"/>
      <color theme="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dotted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hair">
        <color indexed="64"/>
      </bottom>
      <diagonal/>
    </border>
    <border>
      <left style="medium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ck">
        <color indexed="64"/>
      </right>
      <top style="hair">
        <color indexed="64"/>
      </top>
      <bottom style="medium">
        <color indexed="64"/>
      </bottom>
      <diagonal/>
    </border>
    <border>
      <left style="thick">
        <color indexed="8"/>
      </left>
      <right style="thick">
        <color indexed="8"/>
      </right>
      <top style="medium">
        <color indexed="8"/>
      </top>
      <bottom style="thin">
        <color indexed="8"/>
      </bottom>
      <diagonal/>
    </border>
    <border>
      <left style="thick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13" fillId="0" borderId="0"/>
  </cellStyleXfs>
  <cellXfs count="154">
    <xf numFmtId="0" fontId="0" fillId="0" borderId="0" xfId="0"/>
    <xf numFmtId="0" fontId="1" fillId="0" borderId="0" xfId="0" applyFont="1" applyProtection="1">
      <protection hidden="1"/>
    </xf>
    <xf numFmtId="0" fontId="1" fillId="0" borderId="0" xfId="0" applyFont="1" applyAlignment="1" applyProtection="1">
      <alignment horizontal="center"/>
      <protection hidden="1"/>
    </xf>
    <xf numFmtId="49" fontId="0" fillId="0" borderId="0" xfId="0" applyNumberFormat="1" applyBorder="1" applyAlignment="1" applyProtection="1">
      <alignment horizontal="right"/>
      <protection hidden="1"/>
    </xf>
    <xf numFmtId="0" fontId="1" fillId="0" borderId="0" xfId="0" applyFont="1" applyBorder="1" applyProtection="1">
      <protection hidden="1"/>
    </xf>
    <xf numFmtId="0" fontId="0" fillId="0" borderId="0" xfId="0" applyProtection="1">
      <protection hidden="1"/>
    </xf>
    <xf numFmtId="49" fontId="0" fillId="0" borderId="1" xfId="0" applyNumberFormat="1" applyBorder="1" applyAlignment="1" applyProtection="1">
      <alignment horizontal="right"/>
      <protection hidden="1"/>
    </xf>
    <xf numFmtId="49" fontId="0" fillId="0" borderId="1" xfId="0" applyNumberFormat="1" applyBorder="1" applyAlignment="1" applyProtection="1">
      <alignment horizontal="left"/>
      <protection hidden="1"/>
    </xf>
    <xf numFmtId="0" fontId="0" fillId="0" borderId="0" xfId="0" applyBorder="1" applyProtection="1">
      <protection hidden="1"/>
    </xf>
    <xf numFmtId="0" fontId="2" fillId="0" borderId="0" xfId="0" applyFont="1" applyBorder="1" applyProtection="1">
      <protection hidden="1"/>
    </xf>
    <xf numFmtId="0" fontId="2" fillId="0" borderId="0" xfId="0" applyFont="1" applyProtection="1">
      <protection hidden="1"/>
    </xf>
    <xf numFmtId="49" fontId="0" fillId="0" borderId="0" xfId="0" applyNumberFormat="1" applyBorder="1" applyAlignment="1" applyProtection="1">
      <alignment horizontal="left"/>
      <protection hidden="1"/>
    </xf>
    <xf numFmtId="0" fontId="4" fillId="0" borderId="0" xfId="0" applyFont="1" applyProtection="1">
      <protection hidden="1"/>
    </xf>
    <xf numFmtId="0" fontId="3" fillId="0" borderId="0" xfId="0" applyFont="1" applyBorder="1" applyProtection="1">
      <protection hidden="1"/>
    </xf>
    <xf numFmtId="0" fontId="3" fillId="0" borderId="2" xfId="0" applyFont="1" applyBorder="1" applyProtection="1">
      <protection hidden="1"/>
    </xf>
    <xf numFmtId="0" fontId="3" fillId="0" borderId="0" xfId="0" applyFont="1" applyProtection="1">
      <protection hidden="1"/>
    </xf>
    <xf numFmtId="0" fontId="1" fillId="0" borderId="0" xfId="0" applyFont="1" applyBorder="1" applyAlignment="1" applyProtection="1">
      <alignment horizontal="center"/>
      <protection hidden="1"/>
    </xf>
    <xf numFmtId="0" fontId="0" fillId="0" borderId="3" xfId="0" applyBorder="1" applyProtection="1">
      <protection hidden="1"/>
    </xf>
    <xf numFmtId="0" fontId="0" fillId="0" borderId="3" xfId="0" applyBorder="1" applyAlignment="1" applyProtection="1">
      <alignment horizontal="center"/>
      <protection hidden="1"/>
    </xf>
    <xf numFmtId="0" fontId="0" fillId="0" borderId="4" xfId="0" applyBorder="1" applyProtection="1">
      <protection hidden="1"/>
    </xf>
    <xf numFmtId="0" fontId="0" fillId="0" borderId="0" xfId="0" applyNumberFormat="1" applyProtection="1">
      <protection hidden="1"/>
    </xf>
    <xf numFmtId="0" fontId="0" fillId="0" borderId="0" xfId="0" applyBorder="1" applyProtection="1">
      <protection locked="0" hidden="1"/>
    </xf>
    <xf numFmtId="0" fontId="0" fillId="0" borderId="2" xfId="0" applyBorder="1" applyProtection="1">
      <protection locked="0" hidden="1"/>
    </xf>
    <xf numFmtId="0" fontId="5" fillId="0" borderId="0" xfId="1" applyAlignment="1" applyProtection="1">
      <protection hidden="1"/>
    </xf>
    <xf numFmtId="0" fontId="0" fillId="0" borderId="0" xfId="0" applyProtection="1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2" borderId="0" xfId="0" applyFill="1"/>
    <xf numFmtId="0" fontId="0" fillId="2" borderId="0" xfId="0" applyFill="1" applyBorder="1" applyProtection="1">
      <protection hidden="1"/>
    </xf>
    <xf numFmtId="0" fontId="3" fillId="0" borderId="5" xfId="0" applyFont="1" applyBorder="1" applyProtection="1">
      <protection hidden="1"/>
    </xf>
    <xf numFmtId="0" fontId="1" fillId="0" borderId="0" xfId="0" applyFont="1"/>
    <xf numFmtId="0" fontId="2" fillId="0" borderId="0" xfId="0" applyFont="1" applyAlignment="1">
      <alignment wrapText="1"/>
    </xf>
    <xf numFmtId="0" fontId="7" fillId="0" borderId="0" xfId="0" applyFont="1" applyProtection="1">
      <protection hidden="1"/>
    </xf>
    <xf numFmtId="0" fontId="0" fillId="3" borderId="0" xfId="0" applyFill="1"/>
    <xf numFmtId="0" fontId="0" fillId="0" borderId="3" xfId="0" applyBorder="1" applyAlignment="1" applyProtection="1">
      <alignment horizontal="left"/>
      <protection hidden="1"/>
    </xf>
    <xf numFmtId="0" fontId="3" fillId="0" borderId="0" xfId="0" applyFont="1" applyBorder="1" applyAlignment="1" applyProtection="1">
      <alignment horizontal="left"/>
      <protection hidden="1"/>
    </xf>
    <xf numFmtId="0" fontId="0" fillId="0" borderId="0" xfId="0" applyBorder="1"/>
    <xf numFmtId="0" fontId="0" fillId="4" borderId="6" xfId="0" applyFill="1" applyBorder="1"/>
    <xf numFmtId="6" fontId="0" fillId="0" borderId="0" xfId="0" applyNumberFormat="1"/>
    <xf numFmtId="0" fontId="9" fillId="0" borderId="0" xfId="0" applyFont="1"/>
    <xf numFmtId="0" fontId="10" fillId="0" borderId="0" xfId="0" applyFont="1"/>
    <xf numFmtId="0" fontId="1" fillId="0" borderId="0" xfId="0" applyFont="1" applyAlignment="1">
      <alignment wrapText="1"/>
    </xf>
    <xf numFmtId="0" fontId="0" fillId="0" borderId="0" xfId="0" applyAlignment="1" applyProtection="1">
      <alignment horizontal="center"/>
      <protection hidden="1"/>
    </xf>
    <xf numFmtId="0" fontId="0" fillId="0" borderId="0" xfId="0" applyAlignment="1" applyProtection="1">
      <alignment horizontal="left"/>
      <protection hidden="1"/>
    </xf>
    <xf numFmtId="0" fontId="0" fillId="5" borderId="7" xfId="0" applyFill="1" applyBorder="1" applyAlignment="1">
      <alignment horizontal="right"/>
    </xf>
    <xf numFmtId="0" fontId="0" fillId="5" borderId="0" xfId="0" applyFill="1" applyBorder="1" applyProtection="1">
      <protection hidden="1"/>
    </xf>
    <xf numFmtId="0" fontId="0" fillId="5" borderId="8" xfId="0" applyFill="1" applyBorder="1"/>
    <xf numFmtId="0" fontId="0" fillId="5" borderId="9" xfId="0" applyFill="1" applyBorder="1" applyAlignment="1">
      <alignment horizontal="right"/>
    </xf>
    <xf numFmtId="0" fontId="0" fillId="5" borderId="7" xfId="0" applyFill="1" applyBorder="1" applyAlignment="1" applyProtection="1">
      <alignment horizontal="right"/>
      <protection hidden="1"/>
    </xf>
    <xf numFmtId="0" fontId="0" fillId="5" borderId="7" xfId="0" applyFill="1" applyBorder="1" applyProtection="1">
      <protection hidden="1"/>
    </xf>
    <xf numFmtId="0" fontId="0" fillId="5" borderId="10" xfId="0" applyFill="1" applyBorder="1" applyProtection="1">
      <protection hidden="1"/>
    </xf>
    <xf numFmtId="0" fontId="0" fillId="5" borderId="8" xfId="0" applyFill="1" applyBorder="1" applyProtection="1">
      <protection hidden="1"/>
    </xf>
    <xf numFmtId="0" fontId="0" fillId="5" borderId="11" xfId="0" applyFill="1" applyBorder="1" applyProtection="1">
      <protection hidden="1"/>
    </xf>
    <xf numFmtId="0" fontId="0" fillId="5" borderId="12" xfId="0" applyFill="1" applyBorder="1" applyProtection="1">
      <protection hidden="1"/>
    </xf>
    <xf numFmtId="0" fontId="6" fillId="5" borderId="13" xfId="0" applyFont="1" applyFill="1" applyBorder="1"/>
    <xf numFmtId="0" fontId="0" fillId="5" borderId="13" xfId="0" applyFill="1" applyBorder="1"/>
    <xf numFmtId="0" fontId="0" fillId="5" borderId="14" xfId="0" applyFill="1" applyBorder="1"/>
    <xf numFmtId="0" fontId="0" fillId="5" borderId="0" xfId="0" applyFill="1" applyBorder="1"/>
    <xf numFmtId="0" fontId="2" fillId="0" borderId="0" xfId="0" applyFont="1" applyAlignment="1"/>
    <xf numFmtId="0" fontId="2" fillId="0" borderId="0" xfId="0" applyFont="1"/>
    <xf numFmtId="0" fontId="0" fillId="0" borderId="0" xfId="0" applyBorder="1" applyAlignment="1" applyProtection="1">
      <alignment horizontal="left"/>
      <protection hidden="1"/>
    </xf>
    <xf numFmtId="0" fontId="3" fillId="0" borderId="2" xfId="0" applyFont="1" applyBorder="1" applyAlignment="1" applyProtection="1">
      <alignment horizontal="right"/>
      <protection hidden="1"/>
    </xf>
    <xf numFmtId="0" fontId="0" fillId="0" borderId="2" xfId="0" applyBorder="1" applyAlignment="1" applyProtection="1">
      <alignment horizontal="right"/>
      <protection hidden="1"/>
    </xf>
    <xf numFmtId="0" fontId="0" fillId="0" borderId="3" xfId="0" applyBorder="1" applyAlignment="1" applyProtection="1">
      <alignment horizontal="right"/>
      <protection hidden="1"/>
    </xf>
    <xf numFmtId="0" fontId="0" fillId="0" borderId="4" xfId="0" applyBorder="1" applyAlignment="1" applyProtection="1">
      <alignment horizontal="right"/>
      <protection hidden="1"/>
    </xf>
    <xf numFmtId="0" fontId="0" fillId="0" borderId="0" xfId="0" applyAlignment="1" applyProtection="1">
      <alignment horizontal="right"/>
      <protection hidden="1"/>
    </xf>
    <xf numFmtId="0" fontId="2" fillId="0" borderId="0" xfId="0" applyFont="1" applyAlignment="1">
      <alignment horizontal="left"/>
    </xf>
    <xf numFmtId="0" fontId="3" fillId="0" borderId="15" xfId="0" applyFont="1" applyBorder="1" applyAlignment="1" applyProtection="1">
      <alignment horizontal="right"/>
      <protection hidden="1"/>
    </xf>
    <xf numFmtId="0" fontId="0" fillId="0" borderId="15" xfId="0" applyBorder="1" applyAlignment="1" applyProtection="1">
      <alignment horizontal="right"/>
      <protection hidden="1"/>
    </xf>
    <xf numFmtId="0" fontId="0" fillId="0" borderId="16" xfId="0" applyBorder="1" applyAlignment="1" applyProtection="1">
      <alignment horizontal="right"/>
      <protection hidden="1"/>
    </xf>
    <xf numFmtId="0" fontId="3" fillId="0" borderId="0" xfId="0" applyFont="1" applyAlignment="1" applyProtection="1">
      <alignment horizontal="right"/>
      <protection hidden="1"/>
    </xf>
    <xf numFmtId="0" fontId="0" fillId="0" borderId="17" xfId="0" applyBorder="1" applyAlignment="1" applyProtection="1">
      <alignment horizontal="right"/>
      <protection hidden="1"/>
    </xf>
    <xf numFmtId="0" fontId="0" fillId="0" borderId="0" xfId="0" applyBorder="1" applyAlignment="1" applyProtection="1">
      <alignment horizontal="right"/>
      <protection hidden="1"/>
    </xf>
    <xf numFmtId="0" fontId="0" fillId="0" borderId="18" xfId="0" applyBorder="1" applyAlignment="1" applyProtection="1">
      <alignment horizontal="right"/>
      <protection hidden="1"/>
    </xf>
    <xf numFmtId="0" fontId="0" fillId="0" borderId="19" xfId="0" applyBorder="1" applyAlignment="1" applyProtection="1">
      <alignment horizontal="right"/>
      <protection hidden="1"/>
    </xf>
    <xf numFmtId="0" fontId="0" fillId="0" borderId="20" xfId="0" applyBorder="1" applyAlignment="1" applyProtection="1">
      <alignment horizontal="right"/>
      <protection hidden="1"/>
    </xf>
    <xf numFmtId="0" fontId="0" fillId="0" borderId="0" xfId="0" applyNumberFormat="1" applyAlignment="1" applyProtection="1">
      <alignment horizontal="right"/>
      <protection hidden="1"/>
    </xf>
    <xf numFmtId="0" fontId="3" fillId="0" borderId="21" xfId="0" applyFont="1" applyBorder="1" applyAlignment="1" applyProtection="1">
      <alignment horizontal="right"/>
      <protection hidden="1"/>
    </xf>
    <xf numFmtId="0" fontId="0" fillId="0" borderId="22" xfId="0" applyBorder="1" applyAlignment="1" applyProtection="1">
      <alignment horizontal="right"/>
      <protection hidden="1"/>
    </xf>
    <xf numFmtId="0" fontId="0" fillId="0" borderId="23" xfId="0" applyBorder="1" applyAlignment="1" applyProtection="1">
      <alignment horizontal="right"/>
      <protection hidden="1"/>
    </xf>
    <xf numFmtId="0" fontId="2" fillId="2" borderId="0" xfId="0" applyFont="1" applyFill="1" applyBorder="1" applyProtection="1">
      <protection hidden="1"/>
    </xf>
    <xf numFmtId="0" fontId="0" fillId="2" borderId="8" xfId="0" applyFill="1" applyBorder="1"/>
    <xf numFmtId="0" fontId="14" fillId="0" borderId="0" xfId="0" applyFont="1" applyBorder="1" applyProtection="1">
      <protection hidden="1"/>
    </xf>
    <xf numFmtId="0" fontId="3" fillId="0" borderId="24" xfId="0" applyFont="1" applyBorder="1" applyProtection="1">
      <protection hidden="1"/>
    </xf>
    <xf numFmtId="0" fontId="15" fillId="6" borderId="2" xfId="0" applyFont="1" applyFill="1" applyBorder="1" applyProtection="1">
      <protection hidden="1"/>
    </xf>
    <xf numFmtId="0" fontId="15" fillId="6" borderId="0" xfId="0" applyFont="1" applyFill="1" applyBorder="1" applyProtection="1">
      <protection hidden="1"/>
    </xf>
    <xf numFmtId="0" fontId="1" fillId="6" borderId="23" xfId="0" applyFont="1" applyFill="1" applyBorder="1" applyProtection="1">
      <protection hidden="1"/>
    </xf>
    <xf numFmtId="0" fontId="1" fillId="6" borderId="18" xfId="0" applyFont="1" applyFill="1" applyBorder="1" applyProtection="1">
      <protection hidden="1"/>
    </xf>
    <xf numFmtId="0" fontId="4" fillId="6" borderId="0" xfId="0" applyFont="1" applyFill="1" applyBorder="1" applyProtection="1">
      <protection hidden="1"/>
    </xf>
    <xf numFmtId="0" fontId="4" fillId="6" borderId="19" xfId="0" applyFont="1" applyFill="1" applyBorder="1" applyProtection="1">
      <protection hidden="1"/>
    </xf>
    <xf numFmtId="0" fontId="4" fillId="6" borderId="22" xfId="0" applyFont="1" applyFill="1" applyBorder="1" applyProtection="1">
      <protection hidden="1"/>
    </xf>
    <xf numFmtId="0" fontId="1" fillId="6" borderId="20" xfId="0" applyFont="1" applyFill="1" applyBorder="1" applyProtection="1">
      <protection hidden="1"/>
    </xf>
    <xf numFmtId="0" fontId="4" fillId="6" borderId="20" xfId="0" applyFont="1" applyFill="1" applyBorder="1" applyProtection="1">
      <protection hidden="1"/>
    </xf>
    <xf numFmtId="0" fontId="4" fillId="6" borderId="23" xfId="0" applyFont="1" applyFill="1" applyBorder="1" applyProtection="1">
      <protection hidden="1"/>
    </xf>
    <xf numFmtId="0" fontId="16" fillId="6" borderId="17" xfId="0" applyFont="1" applyFill="1" applyBorder="1" applyProtection="1">
      <protection hidden="1"/>
    </xf>
    <xf numFmtId="0" fontId="4" fillId="7" borderId="5" xfId="0" applyFont="1" applyFill="1" applyBorder="1" applyProtection="1">
      <protection hidden="1"/>
    </xf>
    <xf numFmtId="0" fontId="4" fillId="7" borderId="5" xfId="0" applyFont="1" applyFill="1" applyBorder="1" applyAlignment="1" applyProtection="1">
      <alignment horizontal="right"/>
      <protection hidden="1"/>
    </xf>
    <xf numFmtId="0" fontId="4" fillId="7" borderId="5" xfId="0" applyFont="1" applyFill="1" applyBorder="1" applyAlignment="1" applyProtection="1">
      <alignment horizontal="left"/>
      <protection hidden="1"/>
    </xf>
    <xf numFmtId="0" fontId="4" fillId="7" borderId="21" xfId="0" applyFont="1" applyFill="1" applyBorder="1" applyAlignment="1" applyProtection="1">
      <alignment horizontal="right"/>
      <protection hidden="1"/>
    </xf>
    <xf numFmtId="0" fontId="1" fillId="7" borderId="20" xfId="0" applyFont="1" applyFill="1" applyBorder="1" applyAlignment="1" applyProtection="1">
      <alignment horizontal="right"/>
      <protection hidden="1"/>
    </xf>
    <xf numFmtId="0" fontId="1" fillId="7" borderId="23" xfId="0" applyFont="1" applyFill="1" applyBorder="1" applyAlignment="1" applyProtection="1">
      <alignment horizontal="right"/>
      <protection hidden="1"/>
    </xf>
    <xf numFmtId="0" fontId="17" fillId="6" borderId="0" xfId="0" applyFont="1" applyFill="1" applyBorder="1" applyAlignment="1" applyProtection="1">
      <alignment horizontal="right"/>
      <protection hidden="1"/>
    </xf>
    <xf numFmtId="0" fontId="17" fillId="6" borderId="15" xfId="0" applyFont="1" applyFill="1" applyBorder="1" applyAlignment="1" applyProtection="1">
      <alignment horizontal="right"/>
      <protection hidden="1"/>
    </xf>
    <xf numFmtId="0" fontId="18" fillId="6" borderId="15" xfId="0" applyFont="1" applyFill="1" applyBorder="1" applyAlignment="1" applyProtection="1">
      <alignment horizontal="right" vertical="top"/>
      <protection hidden="1"/>
    </xf>
    <xf numFmtId="0" fontId="1" fillId="0" borderId="0" xfId="0" applyFont="1" applyAlignment="1">
      <alignment horizontal="center"/>
    </xf>
    <xf numFmtId="0" fontId="0" fillId="0" borderId="25" xfId="0" applyBorder="1" applyAlignment="1" applyProtection="1">
      <alignment horizontal="right"/>
      <protection locked="0"/>
    </xf>
    <xf numFmtId="0" fontId="0" fillId="0" borderId="0" xfId="0" applyAlignment="1" applyProtection="1">
      <alignment horizontal="left"/>
      <protection locked="0"/>
    </xf>
    <xf numFmtId="0" fontId="0" fillId="0" borderId="26" xfId="0" applyBorder="1" applyAlignment="1" applyProtection="1">
      <alignment horizontal="right"/>
      <protection hidden="1"/>
    </xf>
    <xf numFmtId="0" fontId="1" fillId="0" borderId="27" xfId="0" applyFont="1" applyBorder="1" applyAlignment="1" applyProtection="1">
      <alignment horizontal="center"/>
      <protection hidden="1"/>
    </xf>
    <xf numFmtId="0" fontId="0" fillId="0" borderId="27" xfId="0" applyBorder="1" applyAlignment="1" applyProtection="1">
      <alignment horizontal="left"/>
      <protection hidden="1"/>
    </xf>
    <xf numFmtId="0" fontId="3" fillId="0" borderId="25" xfId="0" applyFont="1" applyBorder="1" applyAlignment="1" applyProtection="1">
      <alignment horizontal="right"/>
      <protection hidden="1"/>
    </xf>
    <xf numFmtId="0" fontId="3" fillId="0" borderId="0" xfId="0" applyFont="1" applyAlignment="1" applyProtection="1">
      <alignment horizontal="left"/>
      <protection hidden="1"/>
    </xf>
    <xf numFmtId="0" fontId="0" fillId="0" borderId="25" xfId="0" applyBorder="1"/>
    <xf numFmtId="0" fontId="0" fillId="0" borderId="25" xfId="0" applyBorder="1" applyAlignment="1" applyProtection="1">
      <alignment horizontal="right"/>
      <protection hidden="1"/>
    </xf>
    <xf numFmtId="0" fontId="3" fillId="8" borderId="28" xfId="0" applyFont="1" applyFill="1" applyBorder="1" applyProtection="1">
      <protection hidden="1"/>
    </xf>
    <xf numFmtId="0" fontId="0" fillId="8" borderId="29" xfId="0" applyFill="1" applyBorder="1" applyProtection="1">
      <protection hidden="1"/>
    </xf>
    <xf numFmtId="0" fontId="3" fillId="8" borderId="29" xfId="0" applyFont="1" applyFill="1" applyBorder="1" applyProtection="1">
      <protection hidden="1"/>
    </xf>
    <xf numFmtId="0" fontId="0" fillId="8" borderId="30" xfId="0" applyFill="1" applyBorder="1" applyProtection="1">
      <protection hidden="1"/>
    </xf>
    <xf numFmtId="0" fontId="2" fillId="0" borderId="33" xfId="0" applyFont="1" applyBorder="1" applyAlignment="1" applyProtection="1">
      <alignment horizontal="left"/>
      <protection locked="0"/>
    </xf>
    <xf numFmtId="0" fontId="19" fillId="9" borderId="34" xfId="0" applyFont="1" applyFill="1" applyBorder="1" applyAlignment="1" applyProtection="1">
      <alignment horizontal="center"/>
      <protection hidden="1"/>
    </xf>
    <xf numFmtId="0" fontId="19" fillId="9" borderId="35" xfId="0" applyFont="1" applyFill="1" applyBorder="1" applyAlignment="1" applyProtection="1">
      <alignment horizontal="center"/>
      <protection hidden="1"/>
    </xf>
    <xf numFmtId="0" fontId="19" fillId="9" borderId="36" xfId="0" applyFont="1" applyFill="1" applyBorder="1" applyAlignment="1" applyProtection="1">
      <alignment horizontal="center"/>
      <protection hidden="1"/>
    </xf>
    <xf numFmtId="0" fontId="17" fillId="6" borderId="5" xfId="0" applyFont="1" applyFill="1" applyBorder="1" applyAlignment="1" applyProtection="1">
      <alignment horizontal="right"/>
      <protection hidden="1"/>
    </xf>
    <xf numFmtId="0" fontId="17" fillId="6" borderId="21" xfId="0" applyFont="1" applyFill="1" applyBorder="1" applyAlignment="1" applyProtection="1">
      <alignment horizontal="right"/>
      <protection hidden="1"/>
    </xf>
    <xf numFmtId="0" fontId="4" fillId="10" borderId="37" xfId="0" applyFont="1" applyFill="1" applyBorder="1" applyAlignment="1" applyProtection="1">
      <alignment horizontal="left"/>
      <protection locked="0" hidden="1"/>
    </xf>
    <xf numFmtId="0" fontId="4" fillId="10" borderId="38" xfId="0" applyFont="1" applyFill="1" applyBorder="1" applyAlignment="1" applyProtection="1">
      <alignment horizontal="left"/>
      <protection locked="0" hidden="1"/>
    </xf>
    <xf numFmtId="0" fontId="4" fillId="10" borderId="39" xfId="0" applyFont="1" applyFill="1" applyBorder="1" applyAlignment="1" applyProtection="1">
      <alignment horizontal="left"/>
      <protection locked="0" hidden="1"/>
    </xf>
    <xf numFmtId="0" fontId="0" fillId="0" borderId="20" xfId="0" applyBorder="1" applyAlignment="1" applyProtection="1">
      <alignment horizontal="left"/>
      <protection hidden="1"/>
    </xf>
    <xf numFmtId="0" fontId="0" fillId="0" borderId="23" xfId="0" applyBorder="1" applyAlignment="1" applyProtection="1">
      <alignment horizontal="left"/>
      <protection hidden="1"/>
    </xf>
    <xf numFmtId="0" fontId="0" fillId="0" borderId="0" xfId="0" applyBorder="1" applyAlignment="1" applyProtection="1">
      <alignment horizontal="left"/>
      <protection hidden="1"/>
    </xf>
    <xf numFmtId="0" fontId="0" fillId="0" borderId="15" xfId="0" applyBorder="1" applyAlignment="1" applyProtection="1">
      <alignment horizontal="left"/>
      <protection hidden="1"/>
    </xf>
    <xf numFmtId="0" fontId="0" fillId="0" borderId="19" xfId="0" applyBorder="1" applyAlignment="1" applyProtection="1">
      <alignment horizontal="left"/>
      <protection hidden="1"/>
    </xf>
    <xf numFmtId="0" fontId="0" fillId="0" borderId="22" xfId="0" applyBorder="1" applyAlignment="1" applyProtection="1">
      <alignment horizontal="left"/>
      <protection hidden="1"/>
    </xf>
    <xf numFmtId="0" fontId="2" fillId="0" borderId="31" xfId="0" applyFont="1" applyBorder="1" applyAlignment="1" applyProtection="1">
      <alignment horizontal="left"/>
      <protection locked="0"/>
    </xf>
    <xf numFmtId="0" fontId="2" fillId="0" borderId="32" xfId="0" applyFont="1" applyBorder="1" applyAlignment="1" applyProtection="1">
      <alignment horizontal="left"/>
      <protection locked="0"/>
    </xf>
    <xf numFmtId="0" fontId="1" fillId="0" borderId="0" xfId="0" applyFont="1" applyAlignment="1" applyProtection="1">
      <alignment horizontal="left"/>
      <protection hidden="1"/>
    </xf>
    <xf numFmtId="0" fontId="1" fillId="7" borderId="18" xfId="0" applyFont="1" applyFill="1" applyBorder="1" applyAlignment="1" applyProtection="1">
      <alignment horizontal="center"/>
      <protection hidden="1"/>
    </xf>
    <xf numFmtId="0" fontId="1" fillId="7" borderId="20" xfId="0" applyFont="1" applyFill="1" applyBorder="1" applyAlignment="1" applyProtection="1">
      <alignment horizontal="center"/>
      <protection hidden="1"/>
    </xf>
    <xf numFmtId="0" fontId="1" fillId="7" borderId="23" xfId="0" applyFont="1" applyFill="1" applyBorder="1" applyAlignment="1" applyProtection="1">
      <alignment horizontal="center"/>
      <protection hidden="1"/>
    </xf>
    <xf numFmtId="0" fontId="4" fillId="7" borderId="5" xfId="0" applyFont="1" applyFill="1" applyBorder="1" applyAlignment="1" applyProtection="1">
      <alignment horizontal="center"/>
      <protection hidden="1"/>
    </xf>
    <xf numFmtId="0" fontId="0" fillId="0" borderId="18" xfId="0" applyBorder="1" applyAlignment="1" applyProtection="1">
      <alignment horizontal="left"/>
      <protection locked="0" hidden="1"/>
    </xf>
    <xf numFmtId="0" fontId="0" fillId="0" borderId="20" xfId="0" applyBorder="1" applyAlignment="1" applyProtection="1">
      <alignment horizontal="left"/>
      <protection locked="0" hidden="1"/>
    </xf>
    <xf numFmtId="0" fontId="0" fillId="0" borderId="23" xfId="0" applyBorder="1" applyAlignment="1" applyProtection="1">
      <alignment horizontal="left"/>
      <protection locked="0" hidden="1"/>
    </xf>
    <xf numFmtId="0" fontId="0" fillId="7" borderId="3" xfId="0" applyFill="1" applyBorder="1" applyAlignment="1" applyProtection="1">
      <alignment horizontal="left" wrapText="1"/>
      <protection hidden="1"/>
    </xf>
    <xf numFmtId="0" fontId="0" fillId="7" borderId="16" xfId="0" applyFill="1" applyBorder="1" applyAlignment="1" applyProtection="1">
      <alignment horizontal="left" wrapText="1"/>
      <protection hidden="1"/>
    </xf>
    <xf numFmtId="0" fontId="0" fillId="0" borderId="17" xfId="0" applyBorder="1" applyAlignment="1" applyProtection="1">
      <alignment horizontal="left"/>
      <protection hidden="1"/>
    </xf>
    <xf numFmtId="0" fontId="0" fillId="0" borderId="2" xfId="0" applyBorder="1" applyAlignment="1" applyProtection="1">
      <alignment horizontal="left"/>
      <protection hidden="1"/>
    </xf>
    <xf numFmtId="0" fontId="0" fillId="0" borderId="18" xfId="0" applyBorder="1" applyAlignment="1" applyProtection="1">
      <alignment horizontal="left"/>
      <protection hidden="1"/>
    </xf>
    <xf numFmtId="0" fontId="3" fillId="0" borderId="19" xfId="0" applyFont="1" applyBorder="1" applyAlignment="1" applyProtection="1">
      <alignment horizontal="left"/>
      <protection hidden="1"/>
    </xf>
    <xf numFmtId="0" fontId="3" fillId="0" borderId="22" xfId="0" applyFont="1" applyBorder="1" applyAlignment="1" applyProtection="1">
      <alignment horizontal="left"/>
      <protection hidden="1"/>
    </xf>
    <xf numFmtId="0" fontId="0" fillId="0" borderId="2" xfId="0" applyBorder="1" applyAlignment="1" applyProtection="1">
      <alignment horizontal="left"/>
      <protection locked="0" hidden="1"/>
    </xf>
    <xf numFmtId="0" fontId="0" fillId="0" borderId="0" xfId="0" applyBorder="1" applyAlignment="1" applyProtection="1">
      <alignment horizontal="left"/>
      <protection locked="0" hidden="1"/>
    </xf>
    <xf numFmtId="0" fontId="0" fillId="0" borderId="15" xfId="0" applyBorder="1" applyAlignment="1" applyProtection="1">
      <alignment horizontal="left"/>
      <protection locked="0" hidden="1"/>
    </xf>
    <xf numFmtId="0" fontId="0" fillId="4" borderId="6" xfId="0" applyFill="1" applyBorder="1" applyAlignment="1">
      <alignment horizontal="center"/>
    </xf>
  </cellXfs>
  <cellStyles count="3">
    <cellStyle name="Link" xfId="1" builtinId="8"/>
    <cellStyle name="Standard" xfId="0" builtinId="0"/>
    <cellStyle name="Standard 2" xfId="2"/>
  </cellStyles>
  <dxfs count="19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ill>
        <patternFill>
          <bgColor indexed="4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 patternType="solid">
          <fgColor indexed="60"/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7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8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4.vml.rels><?xml version="1.0" encoding="UTF-8" standalone="yes"?>
<Relationships xmlns="http://schemas.openxmlformats.org/package/2006/relationships"><Relationship Id="rId8" Type="http://schemas.openxmlformats.org/officeDocument/2006/relationships/image" Target="../media/image12.emf"/><Relationship Id="rId13" Type="http://schemas.openxmlformats.org/officeDocument/2006/relationships/image" Target="../media/image7.emf"/><Relationship Id="rId3" Type="http://schemas.openxmlformats.org/officeDocument/2006/relationships/image" Target="../media/image17.emf"/><Relationship Id="rId7" Type="http://schemas.openxmlformats.org/officeDocument/2006/relationships/image" Target="../media/image13.emf"/><Relationship Id="rId12" Type="http://schemas.openxmlformats.org/officeDocument/2006/relationships/image" Target="../media/image8.emf"/><Relationship Id="rId17" Type="http://schemas.openxmlformats.org/officeDocument/2006/relationships/image" Target="../media/image3.emf"/><Relationship Id="rId2" Type="http://schemas.openxmlformats.org/officeDocument/2006/relationships/image" Target="../media/image18.emf"/><Relationship Id="rId16" Type="http://schemas.openxmlformats.org/officeDocument/2006/relationships/image" Target="../media/image4.emf"/><Relationship Id="rId1" Type="http://schemas.openxmlformats.org/officeDocument/2006/relationships/image" Target="../media/image19.emf"/><Relationship Id="rId6" Type="http://schemas.openxmlformats.org/officeDocument/2006/relationships/image" Target="../media/image14.emf"/><Relationship Id="rId11" Type="http://schemas.openxmlformats.org/officeDocument/2006/relationships/image" Target="../media/image9.emf"/><Relationship Id="rId5" Type="http://schemas.openxmlformats.org/officeDocument/2006/relationships/image" Target="../media/image15.emf"/><Relationship Id="rId15" Type="http://schemas.openxmlformats.org/officeDocument/2006/relationships/image" Target="../media/image5.emf"/><Relationship Id="rId10" Type="http://schemas.openxmlformats.org/officeDocument/2006/relationships/image" Target="../media/image10.emf"/><Relationship Id="rId4" Type="http://schemas.openxmlformats.org/officeDocument/2006/relationships/image" Target="../media/image16.emf"/><Relationship Id="rId9" Type="http://schemas.openxmlformats.org/officeDocument/2006/relationships/image" Target="../media/image11.emf"/><Relationship Id="rId14" Type="http://schemas.openxmlformats.org/officeDocument/2006/relationships/image" Target="../media/image6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1</xdr:col>
          <xdr:colOff>257175</xdr:colOff>
          <xdr:row>1</xdr:row>
          <xdr:rowOff>142875</xdr:rowOff>
        </xdr:from>
        <xdr:to>
          <xdr:col>8</xdr:col>
          <xdr:colOff>619125</xdr:colOff>
          <xdr:row>59</xdr:row>
          <xdr:rowOff>38100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523875</xdr:colOff>
      <xdr:row>0</xdr:row>
      <xdr:rowOff>95250</xdr:rowOff>
    </xdr:from>
    <xdr:to>
      <xdr:col>9</xdr:col>
      <xdr:colOff>428625</xdr:colOff>
      <xdr:row>0</xdr:row>
      <xdr:rowOff>190500</xdr:rowOff>
    </xdr:to>
    <xdr:sp macro="" textlink="">
      <xdr:nvSpPr>
        <xdr:cNvPr id="3523" name="Line 25"/>
        <xdr:cNvSpPr>
          <a:spLocks noChangeShapeType="1"/>
        </xdr:cNvSpPr>
      </xdr:nvSpPr>
      <xdr:spPr bwMode="auto">
        <a:xfrm flipH="1" flipV="1">
          <a:off x="5543550" y="95250"/>
          <a:ext cx="666750" cy="95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419100</xdr:colOff>
      <xdr:row>0</xdr:row>
      <xdr:rowOff>0</xdr:rowOff>
    </xdr:from>
    <xdr:to>
      <xdr:col>11</xdr:col>
      <xdr:colOff>688958</xdr:colOff>
      <xdr:row>1</xdr:row>
      <xdr:rowOff>209550</xdr:rowOff>
    </xdr:to>
    <xdr:sp macro="" textlink="">
      <xdr:nvSpPr>
        <xdr:cNvPr id="3098" name="Text Box 26"/>
        <xdr:cNvSpPr txBox="1">
          <a:spLocks noChangeArrowheads="1"/>
        </xdr:cNvSpPr>
      </xdr:nvSpPr>
      <xdr:spPr bwMode="auto">
        <a:xfrm>
          <a:off x="6267450" y="0"/>
          <a:ext cx="1790700" cy="457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DE" sz="1000" b="0" i="0" u="none" strike="noStrike" baseline="0">
              <a:solidFill>
                <a:srgbClr val="FF0000"/>
              </a:solidFill>
              <a:latin typeface="Arial"/>
              <a:cs typeface="Arial"/>
            </a:rPr>
            <a:t>Bitte hier Vor- und Nachname eintragen. </a:t>
          </a:r>
          <a:endParaRPr lang="de-DE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1095375</xdr:colOff>
          <xdr:row>23</xdr:row>
          <xdr:rowOff>47625</xdr:rowOff>
        </xdr:from>
        <xdr:to>
          <xdr:col>3</xdr:col>
          <xdr:colOff>552450</xdr:colOff>
          <xdr:row>27</xdr:row>
          <xdr:rowOff>0</xdr:rowOff>
        </xdr:to>
        <xdr:sp macro="" textlink="">
          <xdr:nvSpPr>
            <xdr:cNvPr id="4099" name="CommandButton1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400050</xdr:colOff>
          <xdr:row>3</xdr:row>
          <xdr:rowOff>85725</xdr:rowOff>
        </xdr:from>
        <xdr:to>
          <xdr:col>3</xdr:col>
          <xdr:colOff>2295525</xdr:colOff>
          <xdr:row>5</xdr:row>
          <xdr:rowOff>57150</xdr:rowOff>
        </xdr:to>
        <xdr:sp macro="" textlink="">
          <xdr:nvSpPr>
            <xdr:cNvPr id="5125" name="OptionButton1" hidden="1">
              <a:extLst>
                <a:ext uri="{63B3BB69-23CF-44E3-9099-C40C66FF867C}">
                  <a14:compatExt spid="_x0000_s5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400050</xdr:colOff>
          <xdr:row>5</xdr:row>
          <xdr:rowOff>47625</xdr:rowOff>
        </xdr:from>
        <xdr:to>
          <xdr:col>3</xdr:col>
          <xdr:colOff>2295525</xdr:colOff>
          <xdr:row>7</xdr:row>
          <xdr:rowOff>19050</xdr:rowOff>
        </xdr:to>
        <xdr:sp macro="" textlink="">
          <xdr:nvSpPr>
            <xdr:cNvPr id="5130" name="OptionButton5" hidden="1">
              <a:extLst>
                <a:ext uri="{63B3BB69-23CF-44E3-9099-C40C66FF867C}">
                  <a14:compatExt spid="_x0000_s51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400050</xdr:colOff>
          <xdr:row>7</xdr:row>
          <xdr:rowOff>9525</xdr:rowOff>
        </xdr:from>
        <xdr:to>
          <xdr:col>3</xdr:col>
          <xdr:colOff>2295525</xdr:colOff>
          <xdr:row>8</xdr:row>
          <xdr:rowOff>142875</xdr:rowOff>
        </xdr:to>
        <xdr:sp macro="" textlink="">
          <xdr:nvSpPr>
            <xdr:cNvPr id="5131" name="OptionButton6" hidden="1">
              <a:extLst>
                <a:ext uri="{63B3BB69-23CF-44E3-9099-C40C66FF867C}">
                  <a14:compatExt spid="_x0000_s51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438150</xdr:colOff>
          <xdr:row>13</xdr:row>
          <xdr:rowOff>66675</xdr:rowOff>
        </xdr:from>
        <xdr:to>
          <xdr:col>3</xdr:col>
          <xdr:colOff>2333625</xdr:colOff>
          <xdr:row>15</xdr:row>
          <xdr:rowOff>38100</xdr:rowOff>
        </xdr:to>
        <xdr:sp macro="" textlink="">
          <xdr:nvSpPr>
            <xdr:cNvPr id="5132" name="OptionButton2" hidden="1">
              <a:extLst>
                <a:ext uri="{63B3BB69-23CF-44E3-9099-C40C66FF867C}">
                  <a14:compatExt spid="_x0000_s51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438150</xdr:colOff>
          <xdr:row>15</xdr:row>
          <xdr:rowOff>28575</xdr:rowOff>
        </xdr:from>
        <xdr:to>
          <xdr:col>3</xdr:col>
          <xdr:colOff>2333625</xdr:colOff>
          <xdr:row>17</xdr:row>
          <xdr:rowOff>0</xdr:rowOff>
        </xdr:to>
        <xdr:sp macro="" textlink="">
          <xdr:nvSpPr>
            <xdr:cNvPr id="5133" name="OptionButton3" hidden="1">
              <a:extLst>
                <a:ext uri="{63B3BB69-23CF-44E3-9099-C40C66FF867C}">
                  <a14:compatExt spid="_x0000_s51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438150</xdr:colOff>
          <xdr:row>28</xdr:row>
          <xdr:rowOff>9525</xdr:rowOff>
        </xdr:from>
        <xdr:to>
          <xdr:col>3</xdr:col>
          <xdr:colOff>2333625</xdr:colOff>
          <xdr:row>30</xdr:row>
          <xdr:rowOff>38100</xdr:rowOff>
        </xdr:to>
        <xdr:sp macro="" textlink="">
          <xdr:nvSpPr>
            <xdr:cNvPr id="5134" name="CheckBox1" hidden="1">
              <a:extLst>
                <a:ext uri="{63B3BB69-23CF-44E3-9099-C40C66FF867C}">
                  <a14:compatExt spid="_x0000_s51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438150</xdr:colOff>
          <xdr:row>30</xdr:row>
          <xdr:rowOff>0</xdr:rowOff>
        </xdr:from>
        <xdr:to>
          <xdr:col>3</xdr:col>
          <xdr:colOff>2333625</xdr:colOff>
          <xdr:row>32</xdr:row>
          <xdr:rowOff>95250</xdr:rowOff>
        </xdr:to>
        <xdr:sp macro="" textlink="">
          <xdr:nvSpPr>
            <xdr:cNvPr id="5136" name="CheckBox2" hidden="1">
              <a:extLst>
                <a:ext uri="{63B3BB69-23CF-44E3-9099-C40C66FF867C}">
                  <a14:compatExt spid="_x0000_s51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438150</xdr:colOff>
          <xdr:row>30</xdr:row>
          <xdr:rowOff>47625</xdr:rowOff>
        </xdr:from>
        <xdr:to>
          <xdr:col>3</xdr:col>
          <xdr:colOff>2333625</xdr:colOff>
          <xdr:row>32</xdr:row>
          <xdr:rowOff>76200</xdr:rowOff>
        </xdr:to>
        <xdr:sp macro="" textlink="">
          <xdr:nvSpPr>
            <xdr:cNvPr id="5137" name="CheckBox3" hidden="1">
              <a:extLst>
                <a:ext uri="{63B3BB69-23CF-44E3-9099-C40C66FF867C}">
                  <a14:compatExt spid="_x0000_s51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438150</xdr:colOff>
          <xdr:row>32</xdr:row>
          <xdr:rowOff>66675</xdr:rowOff>
        </xdr:from>
        <xdr:to>
          <xdr:col>3</xdr:col>
          <xdr:colOff>2333625</xdr:colOff>
          <xdr:row>34</xdr:row>
          <xdr:rowOff>95250</xdr:rowOff>
        </xdr:to>
        <xdr:sp macro="" textlink="">
          <xdr:nvSpPr>
            <xdr:cNvPr id="5138" name="CheckBox4" hidden="1">
              <a:extLst>
                <a:ext uri="{63B3BB69-23CF-44E3-9099-C40C66FF867C}">
                  <a14:compatExt spid="_x0000_s51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438150</xdr:colOff>
          <xdr:row>38</xdr:row>
          <xdr:rowOff>28575</xdr:rowOff>
        </xdr:from>
        <xdr:to>
          <xdr:col>3</xdr:col>
          <xdr:colOff>2333625</xdr:colOff>
          <xdr:row>40</xdr:row>
          <xdr:rowOff>0</xdr:rowOff>
        </xdr:to>
        <xdr:sp macro="" textlink="">
          <xdr:nvSpPr>
            <xdr:cNvPr id="5140" name="OptionButton4" hidden="1">
              <a:extLst>
                <a:ext uri="{63B3BB69-23CF-44E3-9099-C40C66FF867C}">
                  <a14:compatExt spid="_x0000_s51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438150</xdr:colOff>
          <xdr:row>39</xdr:row>
          <xdr:rowOff>152400</xdr:rowOff>
        </xdr:from>
        <xdr:to>
          <xdr:col>3</xdr:col>
          <xdr:colOff>2333625</xdr:colOff>
          <xdr:row>41</xdr:row>
          <xdr:rowOff>123825</xdr:rowOff>
        </xdr:to>
        <xdr:sp macro="" textlink="">
          <xdr:nvSpPr>
            <xdr:cNvPr id="5141" name="OptionButton7" hidden="1">
              <a:extLst>
                <a:ext uri="{63B3BB69-23CF-44E3-9099-C40C66FF867C}">
                  <a14:compatExt spid="_x0000_s51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438150</xdr:colOff>
          <xdr:row>41</xdr:row>
          <xdr:rowOff>114300</xdr:rowOff>
        </xdr:from>
        <xdr:to>
          <xdr:col>3</xdr:col>
          <xdr:colOff>2333625</xdr:colOff>
          <xdr:row>43</xdr:row>
          <xdr:rowOff>85725</xdr:rowOff>
        </xdr:to>
        <xdr:sp macro="" textlink="">
          <xdr:nvSpPr>
            <xdr:cNvPr id="5142" name="OptionButton8" hidden="1">
              <a:extLst>
                <a:ext uri="{63B3BB69-23CF-44E3-9099-C40C66FF867C}">
                  <a14:compatExt spid="_x0000_s51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438150</xdr:colOff>
          <xdr:row>43</xdr:row>
          <xdr:rowOff>76200</xdr:rowOff>
        </xdr:from>
        <xdr:to>
          <xdr:col>3</xdr:col>
          <xdr:colOff>2333625</xdr:colOff>
          <xdr:row>45</xdr:row>
          <xdr:rowOff>47625</xdr:rowOff>
        </xdr:to>
        <xdr:sp macro="" textlink="">
          <xdr:nvSpPr>
            <xdr:cNvPr id="5143" name="OptionButton9" hidden="1">
              <a:extLst>
                <a:ext uri="{63B3BB69-23CF-44E3-9099-C40C66FF867C}">
                  <a14:compatExt spid="_x0000_s51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438150</xdr:colOff>
          <xdr:row>45</xdr:row>
          <xdr:rowOff>38100</xdr:rowOff>
        </xdr:from>
        <xdr:to>
          <xdr:col>3</xdr:col>
          <xdr:colOff>2333625</xdr:colOff>
          <xdr:row>47</xdr:row>
          <xdr:rowOff>9525</xdr:rowOff>
        </xdr:to>
        <xdr:sp macro="" textlink="">
          <xdr:nvSpPr>
            <xdr:cNvPr id="5144" name="OptionButton10" hidden="1">
              <a:extLst>
                <a:ext uri="{63B3BB69-23CF-44E3-9099-C40C66FF867C}">
                  <a14:compatExt spid="_x0000_s51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438150</xdr:colOff>
          <xdr:row>47</xdr:row>
          <xdr:rowOff>9525</xdr:rowOff>
        </xdr:from>
        <xdr:to>
          <xdr:col>3</xdr:col>
          <xdr:colOff>2333625</xdr:colOff>
          <xdr:row>48</xdr:row>
          <xdr:rowOff>142875</xdr:rowOff>
        </xdr:to>
        <xdr:sp macro="" textlink="">
          <xdr:nvSpPr>
            <xdr:cNvPr id="5145" name="OptionButton11" hidden="1">
              <a:extLst>
                <a:ext uri="{63B3BB69-23CF-44E3-9099-C40C66FF867C}">
                  <a14:compatExt spid="_x0000_s5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438150</xdr:colOff>
          <xdr:row>23</xdr:row>
          <xdr:rowOff>85725</xdr:rowOff>
        </xdr:from>
        <xdr:to>
          <xdr:col>3</xdr:col>
          <xdr:colOff>2333625</xdr:colOff>
          <xdr:row>25</xdr:row>
          <xdr:rowOff>57150</xdr:rowOff>
        </xdr:to>
        <xdr:sp macro="" textlink="">
          <xdr:nvSpPr>
            <xdr:cNvPr id="5147" name="OptionButton13" hidden="1">
              <a:extLst>
                <a:ext uri="{63B3BB69-23CF-44E3-9099-C40C66FF867C}">
                  <a14:compatExt spid="_x0000_s5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438150</xdr:colOff>
          <xdr:row>21</xdr:row>
          <xdr:rowOff>123825</xdr:rowOff>
        </xdr:from>
        <xdr:to>
          <xdr:col>3</xdr:col>
          <xdr:colOff>2333625</xdr:colOff>
          <xdr:row>23</xdr:row>
          <xdr:rowOff>95250</xdr:rowOff>
        </xdr:to>
        <xdr:sp macro="" textlink="">
          <xdr:nvSpPr>
            <xdr:cNvPr id="5148" name="OptionButton14" hidden="1">
              <a:extLst>
                <a:ext uri="{63B3BB69-23CF-44E3-9099-C40C66FF867C}">
                  <a14:compatExt spid="_x0000_s51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-2003-Dokument.doc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2.emf"/><Relationship Id="rId4" Type="http://schemas.openxmlformats.org/officeDocument/2006/relationships/control" Target="../activeX/activeX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4.xml"/><Relationship Id="rId13" Type="http://schemas.openxmlformats.org/officeDocument/2006/relationships/image" Target="../media/image7.emf"/><Relationship Id="rId18" Type="http://schemas.openxmlformats.org/officeDocument/2006/relationships/control" Target="../activeX/activeX9.xml"/><Relationship Id="rId26" Type="http://schemas.openxmlformats.org/officeDocument/2006/relationships/control" Target="../activeX/activeX13.xml"/><Relationship Id="rId3" Type="http://schemas.openxmlformats.org/officeDocument/2006/relationships/vmlDrawing" Target="../drawings/vmlDrawing4.vml"/><Relationship Id="rId21" Type="http://schemas.openxmlformats.org/officeDocument/2006/relationships/image" Target="../media/image11.emf"/><Relationship Id="rId34" Type="http://schemas.openxmlformats.org/officeDocument/2006/relationships/control" Target="../activeX/activeX17.xml"/><Relationship Id="rId7" Type="http://schemas.openxmlformats.org/officeDocument/2006/relationships/image" Target="../media/image4.emf"/><Relationship Id="rId12" Type="http://schemas.openxmlformats.org/officeDocument/2006/relationships/control" Target="../activeX/activeX6.xml"/><Relationship Id="rId17" Type="http://schemas.openxmlformats.org/officeDocument/2006/relationships/image" Target="../media/image9.emf"/><Relationship Id="rId25" Type="http://schemas.openxmlformats.org/officeDocument/2006/relationships/image" Target="../media/image13.emf"/><Relationship Id="rId33" Type="http://schemas.openxmlformats.org/officeDocument/2006/relationships/image" Target="../media/image17.emf"/><Relationship Id="rId2" Type="http://schemas.openxmlformats.org/officeDocument/2006/relationships/drawing" Target="../drawings/drawing4.xml"/><Relationship Id="rId16" Type="http://schemas.openxmlformats.org/officeDocument/2006/relationships/control" Target="../activeX/activeX8.xml"/><Relationship Id="rId20" Type="http://schemas.openxmlformats.org/officeDocument/2006/relationships/control" Target="../activeX/activeX10.xml"/><Relationship Id="rId29" Type="http://schemas.openxmlformats.org/officeDocument/2006/relationships/image" Target="../media/image15.emf"/><Relationship Id="rId1" Type="http://schemas.openxmlformats.org/officeDocument/2006/relationships/printerSettings" Target="../printerSettings/printerSettings6.bin"/><Relationship Id="rId6" Type="http://schemas.openxmlformats.org/officeDocument/2006/relationships/control" Target="../activeX/activeX3.xml"/><Relationship Id="rId11" Type="http://schemas.openxmlformats.org/officeDocument/2006/relationships/image" Target="../media/image6.emf"/><Relationship Id="rId24" Type="http://schemas.openxmlformats.org/officeDocument/2006/relationships/control" Target="../activeX/activeX12.xml"/><Relationship Id="rId32" Type="http://schemas.openxmlformats.org/officeDocument/2006/relationships/control" Target="../activeX/activeX16.xml"/><Relationship Id="rId37" Type="http://schemas.openxmlformats.org/officeDocument/2006/relationships/image" Target="../media/image19.emf"/><Relationship Id="rId5" Type="http://schemas.openxmlformats.org/officeDocument/2006/relationships/image" Target="../media/image3.emf"/><Relationship Id="rId15" Type="http://schemas.openxmlformats.org/officeDocument/2006/relationships/image" Target="../media/image8.emf"/><Relationship Id="rId23" Type="http://schemas.openxmlformats.org/officeDocument/2006/relationships/image" Target="../media/image12.emf"/><Relationship Id="rId28" Type="http://schemas.openxmlformats.org/officeDocument/2006/relationships/control" Target="../activeX/activeX14.xml"/><Relationship Id="rId36" Type="http://schemas.openxmlformats.org/officeDocument/2006/relationships/control" Target="../activeX/activeX18.xml"/><Relationship Id="rId10" Type="http://schemas.openxmlformats.org/officeDocument/2006/relationships/control" Target="../activeX/activeX5.xml"/><Relationship Id="rId19" Type="http://schemas.openxmlformats.org/officeDocument/2006/relationships/image" Target="../media/image10.emf"/><Relationship Id="rId31" Type="http://schemas.openxmlformats.org/officeDocument/2006/relationships/image" Target="../media/image16.emf"/><Relationship Id="rId4" Type="http://schemas.openxmlformats.org/officeDocument/2006/relationships/control" Target="../activeX/activeX2.xml"/><Relationship Id="rId9" Type="http://schemas.openxmlformats.org/officeDocument/2006/relationships/image" Target="../media/image5.emf"/><Relationship Id="rId14" Type="http://schemas.openxmlformats.org/officeDocument/2006/relationships/control" Target="../activeX/activeX7.xml"/><Relationship Id="rId22" Type="http://schemas.openxmlformats.org/officeDocument/2006/relationships/control" Target="../activeX/activeX11.xml"/><Relationship Id="rId27" Type="http://schemas.openxmlformats.org/officeDocument/2006/relationships/image" Target="../media/image14.emf"/><Relationship Id="rId30" Type="http://schemas.openxmlformats.org/officeDocument/2006/relationships/control" Target="../activeX/activeX15.xml"/><Relationship Id="rId35" Type="http://schemas.openxmlformats.org/officeDocument/2006/relationships/image" Target="../media/image18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5">
    <tabColor theme="5" tint="0.59999389629810485"/>
  </sheetPr>
  <dimension ref="A1"/>
  <sheetViews>
    <sheetView showGridLines="0" showRowColHeaders="0" tabSelected="1" workbookViewId="0">
      <selection activeCell="L28" sqref="L28"/>
    </sheetView>
  </sheetViews>
  <sheetFormatPr baseColWidth="10" defaultRowHeight="12.75" x14ac:dyDescent="0.2"/>
  <cols>
    <col min="1" max="1" width="0.42578125" customWidth="1"/>
  </cols>
  <sheetData/>
  <sheetProtection algorithmName="SHA-512" hashValue="pJnVFVbBQ57iqIp8arvUy3tCQZE7raGBSUmmvhF/2w6e5fHC/7Yh0B+bf0piy8C+QpPObrn42ltAKxoSBKS6mw==" saltValue="H73ngnxes7ze/VnIhU8AdA==" spinCount="100000" sheet="1" objects="1" scenarios="1" selectLockedCells="1" selectUnlockedCells="1"/>
  <phoneticPr fontId="0" type="noConversion"/>
  <pageMargins left="0.25" right="0.25" top="0.75" bottom="0.75" header="0.3" footer="0.3"/>
  <pageSetup paperSize="9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Dokument" shapeId="2049" r:id="rId4">
          <objectPr defaultSize="0" r:id="rId5">
            <anchor>
              <from>
                <xdr:col>1</xdr:col>
                <xdr:colOff>257175</xdr:colOff>
                <xdr:row>1</xdr:row>
                <xdr:rowOff>142875</xdr:rowOff>
              </from>
              <to>
                <xdr:col>8</xdr:col>
                <xdr:colOff>619125</xdr:colOff>
                <xdr:row>59</xdr:row>
                <xdr:rowOff>38100</xdr:rowOff>
              </to>
            </anchor>
          </objectPr>
        </oleObject>
      </mc:Choice>
      <mc:Fallback>
        <oleObject progId="Dokument" shapeId="2049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3">
    <tabColor indexed="47"/>
  </sheetPr>
  <dimension ref="A1:I408"/>
  <sheetViews>
    <sheetView zoomScaleNormal="100" workbookViewId="0">
      <pane ySplit="4" topLeftCell="A5" activePane="bottomLeft" state="frozen"/>
      <selection pane="bottomLeft" activeCell="F6" sqref="F6:F14"/>
    </sheetView>
  </sheetViews>
  <sheetFormatPr baseColWidth="10" defaultRowHeight="12.75" x14ac:dyDescent="0.2"/>
  <cols>
    <col min="1" max="1" width="19.28515625" style="5" customWidth="1"/>
    <col min="2" max="2" width="1.5703125" style="5" bestFit="1" customWidth="1"/>
    <col min="3" max="3" width="18.28515625" style="5" customWidth="1"/>
    <col min="4" max="4" width="5.85546875" style="8" customWidth="1"/>
    <col min="5" max="5" width="1.5703125" style="1" bestFit="1" customWidth="1"/>
    <col min="6" max="6" width="5.85546875" style="5" customWidth="1"/>
    <col min="7" max="16384" width="11.42578125" style="5"/>
  </cols>
  <sheetData>
    <row r="1" spans="1:9" s="12" customFormat="1" ht="19.5" thickTop="1" thickBot="1" x14ac:dyDescent="0.3">
      <c r="A1" s="122" t="s">
        <v>77</v>
      </c>
      <c r="B1" s="122"/>
      <c r="C1" s="123"/>
      <c r="D1" s="124"/>
      <c r="E1" s="125"/>
      <c r="F1" s="125"/>
      <c r="G1" s="125"/>
      <c r="H1" s="125"/>
      <c r="I1" s="126"/>
    </row>
    <row r="2" spans="1:9" s="12" customFormat="1" ht="18.75" thickBot="1" x14ac:dyDescent="0.3">
      <c r="A2" s="101"/>
      <c r="B2" s="101"/>
      <c r="C2" s="102" t="s">
        <v>80</v>
      </c>
      <c r="D2" s="124"/>
      <c r="E2" s="125"/>
      <c r="F2" s="125"/>
      <c r="G2" s="125"/>
      <c r="H2" s="125"/>
      <c r="I2" s="126"/>
    </row>
    <row r="3" spans="1:9" s="12" customFormat="1" ht="18.75" thickBot="1" x14ac:dyDescent="0.3">
      <c r="A3" s="84"/>
      <c r="B3" s="85"/>
      <c r="C3" s="103" t="s">
        <v>89</v>
      </c>
      <c r="D3" s="94">
        <f>D1</f>
        <v>0</v>
      </c>
      <c r="E3" s="88"/>
      <c r="F3" s="89"/>
      <c r="G3" s="89"/>
      <c r="H3" s="89"/>
      <c r="I3" s="90"/>
    </row>
    <row r="4" spans="1:9" s="1" customFormat="1" ht="19.5" thickTop="1" thickBot="1" x14ac:dyDescent="0.3">
      <c r="A4" s="87" t="s">
        <v>41</v>
      </c>
      <c r="B4" s="91"/>
      <c r="C4" s="86"/>
      <c r="D4" s="119" t="s">
        <v>76</v>
      </c>
      <c r="E4" s="120"/>
      <c r="F4" s="121"/>
      <c r="G4" s="91"/>
      <c r="H4" s="92"/>
      <c r="I4" s="93"/>
    </row>
    <row r="5" spans="1:9" s="15" customFormat="1" ht="16.5" thickTop="1" x14ac:dyDescent="0.25">
      <c r="A5" s="13" t="s">
        <v>91</v>
      </c>
      <c r="B5" s="13"/>
      <c r="C5" s="83"/>
      <c r="D5" s="82"/>
      <c r="E5" s="13"/>
      <c r="F5" s="13"/>
    </row>
    <row r="6" spans="1:9" x14ac:dyDescent="0.2">
      <c r="A6" s="24" t="s">
        <v>92</v>
      </c>
      <c r="B6" s="25" t="s">
        <v>2</v>
      </c>
      <c r="C6" s="24" t="s">
        <v>1</v>
      </c>
      <c r="D6" s="105"/>
      <c r="E6" s="104" t="s">
        <v>2</v>
      </c>
      <c r="F6" s="106"/>
      <c r="H6" s="23"/>
    </row>
    <row r="7" spans="1:9" x14ac:dyDescent="0.2">
      <c r="A7" s="24" t="s">
        <v>67</v>
      </c>
      <c r="B7" s="25" t="s">
        <v>2</v>
      </c>
      <c r="C7" s="24" t="s">
        <v>94</v>
      </c>
      <c r="D7" s="105"/>
      <c r="E7" s="104" t="s">
        <v>2</v>
      </c>
      <c r="F7" s="106"/>
    </row>
    <row r="8" spans="1:9" x14ac:dyDescent="0.2">
      <c r="A8" s="24" t="s">
        <v>74</v>
      </c>
      <c r="B8" s="25" t="s">
        <v>2</v>
      </c>
      <c r="C8" s="24" t="s">
        <v>79</v>
      </c>
      <c r="D8" s="105"/>
      <c r="E8" s="104" t="s">
        <v>2</v>
      </c>
      <c r="F8" s="106"/>
    </row>
    <row r="9" spans="1:9" x14ac:dyDescent="0.2">
      <c r="A9" s="24" t="s">
        <v>70</v>
      </c>
      <c r="B9" s="25" t="s">
        <v>2</v>
      </c>
      <c r="C9" s="24" t="s">
        <v>71</v>
      </c>
      <c r="D9" s="105"/>
      <c r="E9" s="104" t="s">
        <v>2</v>
      </c>
      <c r="F9" s="106"/>
    </row>
    <row r="10" spans="1:9" x14ac:dyDescent="0.2">
      <c r="A10" s="24" t="s">
        <v>69</v>
      </c>
      <c r="B10" s="25" t="s">
        <v>2</v>
      </c>
      <c r="C10" s="24" t="s">
        <v>88</v>
      </c>
      <c r="D10" s="105"/>
      <c r="E10" s="104" t="s">
        <v>2</v>
      </c>
      <c r="F10" s="106"/>
    </row>
    <row r="11" spans="1:9" x14ac:dyDescent="0.2">
      <c r="A11" s="24" t="s">
        <v>75</v>
      </c>
      <c r="B11" s="25" t="s">
        <v>2</v>
      </c>
      <c r="C11" s="24" t="s">
        <v>87</v>
      </c>
      <c r="D11" s="105"/>
      <c r="E11" s="104" t="s">
        <v>2</v>
      </c>
      <c r="F11" s="106"/>
    </row>
    <row r="12" spans="1:9" x14ac:dyDescent="0.2">
      <c r="A12" s="24" t="s">
        <v>68</v>
      </c>
      <c r="B12" s="25" t="s">
        <v>2</v>
      </c>
      <c r="C12" s="24" t="s">
        <v>78</v>
      </c>
      <c r="D12" s="105"/>
      <c r="E12" s="104" t="s">
        <v>2</v>
      </c>
      <c r="F12" s="106"/>
    </row>
    <row r="13" spans="1:9" x14ac:dyDescent="0.2">
      <c r="A13" s="24" t="s">
        <v>95</v>
      </c>
      <c r="B13" s="25" t="s">
        <v>2</v>
      </c>
      <c r="C13" s="24" t="s">
        <v>90</v>
      </c>
      <c r="D13" s="105"/>
      <c r="E13" s="104" t="s">
        <v>2</v>
      </c>
      <c r="F13" s="106"/>
    </row>
    <row r="14" spans="1:9" x14ac:dyDescent="0.2">
      <c r="A14" s="24" t="s">
        <v>3</v>
      </c>
      <c r="B14" s="25" t="s">
        <v>2</v>
      </c>
      <c r="C14" s="24" t="s">
        <v>4</v>
      </c>
      <c r="D14" s="105"/>
      <c r="E14" s="104" t="s">
        <v>2</v>
      </c>
      <c r="F14" s="106"/>
    </row>
    <row r="15" spans="1:9" ht="13.5" thickBot="1" x14ac:dyDescent="0.25">
      <c r="A15" s="17"/>
      <c r="B15" s="18"/>
      <c r="C15" s="17"/>
      <c r="D15" s="107"/>
      <c r="E15" s="108"/>
      <c r="F15" s="109"/>
    </row>
    <row r="16" spans="1:9" s="15" customFormat="1" ht="15.75" x14ac:dyDescent="0.25">
      <c r="A16" s="13" t="s">
        <v>96</v>
      </c>
      <c r="B16" s="13"/>
      <c r="C16" s="13"/>
      <c r="D16" s="110"/>
      <c r="G16" s="13"/>
    </row>
    <row r="17" spans="1:6" x14ac:dyDescent="0.2">
      <c r="A17" s="24" t="s">
        <v>78</v>
      </c>
      <c r="B17" s="25" t="s">
        <v>2</v>
      </c>
      <c r="C17" s="24" t="s">
        <v>95</v>
      </c>
      <c r="D17" s="105" t="s">
        <v>93</v>
      </c>
      <c r="E17" s="104" t="s">
        <v>2</v>
      </c>
      <c r="F17" s="106" t="s">
        <v>93</v>
      </c>
    </row>
    <row r="18" spans="1:6" x14ac:dyDescent="0.2">
      <c r="A18" s="24" t="s">
        <v>88</v>
      </c>
      <c r="B18" s="25" t="s">
        <v>2</v>
      </c>
      <c r="C18" s="24" t="s">
        <v>70</v>
      </c>
      <c r="D18" s="105" t="s">
        <v>93</v>
      </c>
      <c r="E18" s="104" t="s">
        <v>2</v>
      </c>
      <c r="F18" s="106" t="s">
        <v>93</v>
      </c>
    </row>
    <row r="19" spans="1:6" x14ac:dyDescent="0.2">
      <c r="A19" s="24" t="s">
        <v>94</v>
      </c>
      <c r="B19" s="25" t="s">
        <v>2</v>
      </c>
      <c r="C19" s="24" t="s">
        <v>3</v>
      </c>
      <c r="D19" s="105" t="s">
        <v>93</v>
      </c>
      <c r="E19" s="104" t="s">
        <v>2</v>
      </c>
      <c r="F19" s="106" t="s">
        <v>93</v>
      </c>
    </row>
    <row r="20" spans="1:6" x14ac:dyDescent="0.2">
      <c r="A20" s="24" t="s">
        <v>79</v>
      </c>
      <c r="B20" s="25" t="s">
        <v>2</v>
      </c>
      <c r="C20" s="24" t="s">
        <v>68</v>
      </c>
      <c r="D20" s="105" t="s">
        <v>93</v>
      </c>
      <c r="E20" s="104" t="s">
        <v>2</v>
      </c>
      <c r="F20" s="106" t="s">
        <v>93</v>
      </c>
    </row>
    <row r="21" spans="1:6" x14ac:dyDescent="0.2">
      <c r="A21" s="24" t="s">
        <v>71</v>
      </c>
      <c r="B21" s="25" t="s">
        <v>2</v>
      </c>
      <c r="C21" s="24" t="s">
        <v>67</v>
      </c>
      <c r="D21" s="105" t="s">
        <v>93</v>
      </c>
      <c r="E21" s="104" t="s">
        <v>2</v>
      </c>
      <c r="F21" s="106" t="s">
        <v>93</v>
      </c>
    </row>
    <row r="22" spans="1:6" x14ac:dyDescent="0.2">
      <c r="A22" s="24" t="s">
        <v>87</v>
      </c>
      <c r="B22" s="25" t="s">
        <v>2</v>
      </c>
      <c r="C22" s="24" t="s">
        <v>92</v>
      </c>
      <c r="D22" s="105" t="s">
        <v>93</v>
      </c>
      <c r="E22" s="104" t="s">
        <v>2</v>
      </c>
      <c r="F22" s="106" t="s">
        <v>93</v>
      </c>
    </row>
    <row r="23" spans="1:6" x14ac:dyDescent="0.2">
      <c r="A23" s="24" t="s">
        <v>1</v>
      </c>
      <c r="B23" s="25" t="s">
        <v>2</v>
      </c>
      <c r="C23" s="24" t="s">
        <v>75</v>
      </c>
      <c r="D23" s="105" t="s">
        <v>93</v>
      </c>
      <c r="E23" s="104" t="s">
        <v>2</v>
      </c>
      <c r="F23" s="106" t="s">
        <v>93</v>
      </c>
    </row>
    <row r="24" spans="1:6" x14ac:dyDescent="0.2">
      <c r="A24" s="24" t="s">
        <v>90</v>
      </c>
      <c r="B24" s="25" t="s">
        <v>2</v>
      </c>
      <c r="C24" s="24" t="s">
        <v>69</v>
      </c>
      <c r="D24" s="105" t="s">
        <v>93</v>
      </c>
      <c r="E24" s="104" t="s">
        <v>2</v>
      </c>
      <c r="F24" s="106" t="s">
        <v>93</v>
      </c>
    </row>
    <row r="25" spans="1:6" x14ac:dyDescent="0.2">
      <c r="A25" s="24" t="s">
        <v>4</v>
      </c>
      <c r="B25" s="25" t="s">
        <v>2</v>
      </c>
      <c r="C25" s="24" t="s">
        <v>74</v>
      </c>
      <c r="D25" s="105" t="s">
        <v>93</v>
      </c>
      <c r="E25" s="104" t="s">
        <v>2</v>
      </c>
      <c r="F25" s="106" t="s">
        <v>93</v>
      </c>
    </row>
    <row r="26" spans="1:6" ht="13.5" thickBot="1" x14ac:dyDescent="0.25">
      <c r="A26" s="17"/>
      <c r="B26" s="18"/>
      <c r="C26" s="17"/>
      <c r="D26" s="107"/>
      <c r="E26" s="108"/>
      <c r="F26" s="109"/>
    </row>
    <row r="27" spans="1:6" s="15" customFormat="1" ht="15.75" x14ac:dyDescent="0.25">
      <c r="A27" s="13" t="s">
        <v>97</v>
      </c>
      <c r="B27" s="13"/>
      <c r="C27" s="13"/>
      <c r="D27" s="110"/>
      <c r="F27" s="111"/>
    </row>
    <row r="28" spans="1:6" x14ac:dyDescent="0.2">
      <c r="A28" s="24" t="s">
        <v>70</v>
      </c>
      <c r="B28" s="25" t="s">
        <v>2</v>
      </c>
      <c r="C28" s="24" t="s">
        <v>90</v>
      </c>
      <c r="D28" s="105" t="s">
        <v>93</v>
      </c>
      <c r="E28" s="104" t="s">
        <v>2</v>
      </c>
      <c r="F28" s="106" t="s">
        <v>93</v>
      </c>
    </row>
    <row r="29" spans="1:6" x14ac:dyDescent="0.2">
      <c r="A29" s="24" t="s">
        <v>74</v>
      </c>
      <c r="B29" s="25" t="s">
        <v>2</v>
      </c>
      <c r="C29" s="24" t="s">
        <v>87</v>
      </c>
      <c r="D29" s="105" t="s">
        <v>93</v>
      </c>
      <c r="E29" s="104" t="s">
        <v>2</v>
      </c>
      <c r="F29" s="106" t="s">
        <v>93</v>
      </c>
    </row>
    <row r="30" spans="1:6" x14ac:dyDescent="0.2">
      <c r="A30" s="24" t="s">
        <v>3</v>
      </c>
      <c r="B30" s="25" t="s">
        <v>2</v>
      </c>
      <c r="C30" s="24" t="s">
        <v>71</v>
      </c>
      <c r="D30" s="105" t="s">
        <v>93</v>
      </c>
      <c r="E30" s="104" t="s">
        <v>2</v>
      </c>
      <c r="F30" s="106" t="s">
        <v>93</v>
      </c>
    </row>
    <row r="31" spans="1:6" x14ac:dyDescent="0.2">
      <c r="A31" s="24" t="s">
        <v>92</v>
      </c>
      <c r="B31" s="25" t="s">
        <v>2</v>
      </c>
      <c r="C31" s="24" t="s">
        <v>79</v>
      </c>
      <c r="D31" s="105" t="s">
        <v>93</v>
      </c>
      <c r="E31" s="104" t="s">
        <v>2</v>
      </c>
      <c r="F31" s="106" t="s">
        <v>93</v>
      </c>
    </row>
    <row r="32" spans="1:6" x14ac:dyDescent="0.2">
      <c r="A32" s="24" t="s">
        <v>75</v>
      </c>
      <c r="B32" s="25" t="s">
        <v>2</v>
      </c>
      <c r="C32" s="24" t="s">
        <v>78</v>
      </c>
      <c r="D32" s="105" t="s">
        <v>93</v>
      </c>
      <c r="E32" s="104" t="s">
        <v>2</v>
      </c>
      <c r="F32" s="106" t="s">
        <v>93</v>
      </c>
    </row>
    <row r="33" spans="1:6" x14ac:dyDescent="0.2">
      <c r="A33" s="24" t="s">
        <v>67</v>
      </c>
      <c r="B33" s="25" t="s">
        <v>2</v>
      </c>
      <c r="C33" s="24" t="s">
        <v>1</v>
      </c>
      <c r="D33" s="105" t="s">
        <v>93</v>
      </c>
      <c r="E33" s="104" t="s">
        <v>2</v>
      </c>
      <c r="F33" s="106" t="s">
        <v>93</v>
      </c>
    </row>
    <row r="34" spans="1:6" x14ac:dyDescent="0.2">
      <c r="A34" s="24" t="s">
        <v>94</v>
      </c>
      <c r="B34" s="25" t="s">
        <v>2</v>
      </c>
      <c r="C34" s="24" t="s">
        <v>4</v>
      </c>
      <c r="D34" s="105" t="s">
        <v>93</v>
      </c>
      <c r="E34" s="104" t="s">
        <v>2</v>
      </c>
      <c r="F34" s="106" t="s">
        <v>93</v>
      </c>
    </row>
    <row r="35" spans="1:6" x14ac:dyDescent="0.2">
      <c r="A35" s="24" t="s">
        <v>69</v>
      </c>
      <c r="B35" s="25"/>
      <c r="C35" s="24" t="s">
        <v>95</v>
      </c>
      <c r="D35" s="105" t="s">
        <v>93</v>
      </c>
      <c r="E35" s="104" t="s">
        <v>2</v>
      </c>
      <c r="F35" s="106" t="s">
        <v>93</v>
      </c>
    </row>
    <row r="36" spans="1:6" x14ac:dyDescent="0.2">
      <c r="A36" s="24" t="s">
        <v>68</v>
      </c>
      <c r="B36" s="25" t="s">
        <v>2</v>
      </c>
      <c r="C36" s="24" t="s">
        <v>88</v>
      </c>
      <c r="D36" s="105" t="s">
        <v>93</v>
      </c>
      <c r="E36" s="104" t="s">
        <v>2</v>
      </c>
      <c r="F36" s="106" t="s">
        <v>93</v>
      </c>
    </row>
    <row r="37" spans="1:6" ht="13.5" thickBot="1" x14ac:dyDescent="0.25">
      <c r="A37" s="17"/>
      <c r="B37" s="18"/>
      <c r="C37" s="17"/>
      <c r="D37" s="107"/>
      <c r="E37" s="108"/>
      <c r="F37" s="109"/>
    </row>
    <row r="38" spans="1:6" s="15" customFormat="1" ht="15.75" x14ac:dyDescent="0.25">
      <c r="A38" s="13" t="s">
        <v>98</v>
      </c>
      <c r="B38" s="13"/>
      <c r="C38" s="13"/>
      <c r="D38" s="110"/>
      <c r="F38" s="111"/>
    </row>
    <row r="39" spans="1:6" x14ac:dyDescent="0.2">
      <c r="A39" s="24" t="s">
        <v>69</v>
      </c>
      <c r="B39" s="25" t="s">
        <v>2</v>
      </c>
      <c r="C39" s="24" t="s">
        <v>68</v>
      </c>
      <c r="D39" s="105" t="s">
        <v>93</v>
      </c>
      <c r="E39" s="104" t="s">
        <v>2</v>
      </c>
      <c r="F39" s="106" t="s">
        <v>93</v>
      </c>
    </row>
    <row r="40" spans="1:6" x14ac:dyDescent="0.2">
      <c r="A40" s="24" t="s">
        <v>87</v>
      </c>
      <c r="B40" s="25" t="s">
        <v>2</v>
      </c>
      <c r="C40" s="24" t="s">
        <v>94</v>
      </c>
      <c r="D40" s="105" t="s">
        <v>93</v>
      </c>
      <c r="E40" s="104" t="s">
        <v>2</v>
      </c>
      <c r="F40" s="106" t="s">
        <v>93</v>
      </c>
    </row>
    <row r="41" spans="1:6" x14ac:dyDescent="0.2">
      <c r="A41" s="24" t="s">
        <v>90</v>
      </c>
      <c r="B41" s="25" t="s">
        <v>2</v>
      </c>
      <c r="C41" s="24" t="s">
        <v>74</v>
      </c>
      <c r="D41" s="105" t="s">
        <v>93</v>
      </c>
      <c r="E41" s="104" t="s">
        <v>2</v>
      </c>
      <c r="F41" s="106" t="s">
        <v>93</v>
      </c>
    </row>
    <row r="42" spans="1:6" x14ac:dyDescent="0.2">
      <c r="A42" s="24" t="s">
        <v>78</v>
      </c>
      <c r="B42" s="25" t="s">
        <v>2</v>
      </c>
      <c r="C42" s="24" t="s">
        <v>67</v>
      </c>
      <c r="D42" s="105" t="s">
        <v>93</v>
      </c>
      <c r="E42" s="104" t="s">
        <v>2</v>
      </c>
      <c r="F42" s="106" t="s">
        <v>93</v>
      </c>
    </row>
    <row r="43" spans="1:6" x14ac:dyDescent="0.2">
      <c r="A43" s="24" t="s">
        <v>88</v>
      </c>
      <c r="B43" s="25" t="s">
        <v>2</v>
      </c>
      <c r="C43" s="24" t="s">
        <v>4</v>
      </c>
      <c r="D43" s="105" t="s">
        <v>93</v>
      </c>
      <c r="E43" s="104" t="s">
        <v>2</v>
      </c>
      <c r="F43" s="106" t="s">
        <v>93</v>
      </c>
    </row>
    <row r="44" spans="1:6" x14ac:dyDescent="0.2">
      <c r="A44" s="24" t="s">
        <v>71</v>
      </c>
      <c r="B44" s="25" t="s">
        <v>2</v>
      </c>
      <c r="C44" s="24" t="s">
        <v>92</v>
      </c>
      <c r="D44" s="105" t="s">
        <v>93</v>
      </c>
      <c r="E44" s="104" t="s">
        <v>2</v>
      </c>
      <c r="F44" s="106" t="s">
        <v>93</v>
      </c>
    </row>
    <row r="45" spans="1:6" x14ac:dyDescent="0.2">
      <c r="A45" s="24" t="s">
        <v>1</v>
      </c>
      <c r="B45" s="25" t="s">
        <v>2</v>
      </c>
      <c r="C45" s="24" t="s">
        <v>3</v>
      </c>
      <c r="D45" s="105" t="s">
        <v>93</v>
      </c>
      <c r="E45" s="104" t="s">
        <v>2</v>
      </c>
      <c r="F45" s="106" t="s">
        <v>93</v>
      </c>
    </row>
    <row r="46" spans="1:6" x14ac:dyDescent="0.2">
      <c r="A46" s="24" t="s">
        <v>79</v>
      </c>
      <c r="B46" s="25" t="s">
        <v>2</v>
      </c>
      <c r="C46" s="24" t="s">
        <v>70</v>
      </c>
      <c r="D46" s="105" t="s">
        <v>93</v>
      </c>
      <c r="E46" s="104" t="s">
        <v>2</v>
      </c>
      <c r="F46" s="106" t="s">
        <v>93</v>
      </c>
    </row>
    <row r="47" spans="1:6" x14ac:dyDescent="0.2">
      <c r="A47" s="24" t="s">
        <v>95</v>
      </c>
      <c r="B47" s="25" t="s">
        <v>2</v>
      </c>
      <c r="C47" s="24" t="s">
        <v>75</v>
      </c>
      <c r="D47" s="105" t="s">
        <v>93</v>
      </c>
      <c r="E47" s="104" t="s">
        <v>2</v>
      </c>
      <c r="F47" s="106" t="s">
        <v>93</v>
      </c>
    </row>
    <row r="48" spans="1:6" ht="13.5" thickBot="1" x14ac:dyDescent="0.25">
      <c r="A48" s="17"/>
      <c r="B48" s="18"/>
      <c r="C48" s="17"/>
      <c r="D48" s="107"/>
      <c r="E48" s="108"/>
      <c r="F48" s="109"/>
    </row>
    <row r="49" spans="1:6" s="15" customFormat="1" ht="15.75" x14ac:dyDescent="0.25">
      <c r="A49" s="13" t="s">
        <v>99</v>
      </c>
      <c r="B49" s="13"/>
      <c r="C49" s="13"/>
      <c r="D49" s="110"/>
      <c r="F49" s="111"/>
    </row>
    <row r="50" spans="1:6" x14ac:dyDescent="0.2">
      <c r="A50" s="24" t="s">
        <v>70</v>
      </c>
      <c r="B50" s="25" t="s">
        <v>2</v>
      </c>
      <c r="C50" s="24" t="s">
        <v>87</v>
      </c>
      <c r="D50" s="105" t="s">
        <v>93</v>
      </c>
      <c r="E50" s="104" t="s">
        <v>2</v>
      </c>
      <c r="F50" s="106" t="s">
        <v>93</v>
      </c>
    </row>
    <row r="51" spans="1:6" x14ac:dyDescent="0.2">
      <c r="A51" s="24" t="s">
        <v>68</v>
      </c>
      <c r="B51" s="25" t="s">
        <v>2</v>
      </c>
      <c r="C51" s="24" t="s">
        <v>90</v>
      </c>
      <c r="D51" s="105" t="s">
        <v>93</v>
      </c>
      <c r="E51" s="104" t="s">
        <v>2</v>
      </c>
      <c r="F51" s="106" t="s">
        <v>93</v>
      </c>
    </row>
    <row r="52" spans="1:6" x14ac:dyDescent="0.2">
      <c r="A52" s="24" t="s">
        <v>3</v>
      </c>
      <c r="B52" s="25" t="s">
        <v>2</v>
      </c>
      <c r="C52" s="24" t="s">
        <v>79</v>
      </c>
      <c r="D52" s="105" t="s">
        <v>93</v>
      </c>
      <c r="E52" s="104" t="s">
        <v>2</v>
      </c>
      <c r="F52" s="106" t="s">
        <v>93</v>
      </c>
    </row>
    <row r="53" spans="1:6" x14ac:dyDescent="0.2">
      <c r="A53" s="24" t="s">
        <v>74</v>
      </c>
      <c r="B53" s="25" t="s">
        <v>2</v>
      </c>
      <c r="C53" s="24" t="s">
        <v>95</v>
      </c>
      <c r="D53" s="105" t="s">
        <v>93</v>
      </c>
      <c r="E53" s="104" t="s">
        <v>2</v>
      </c>
      <c r="F53" s="106" t="s">
        <v>93</v>
      </c>
    </row>
    <row r="54" spans="1:6" x14ac:dyDescent="0.2">
      <c r="A54" s="24" t="s">
        <v>75</v>
      </c>
      <c r="B54" s="25" t="s">
        <v>2</v>
      </c>
      <c r="C54" s="24" t="s">
        <v>69</v>
      </c>
      <c r="D54" s="105" t="s">
        <v>93</v>
      </c>
      <c r="E54" s="104" t="s">
        <v>2</v>
      </c>
      <c r="F54" s="106" t="s">
        <v>93</v>
      </c>
    </row>
    <row r="55" spans="1:6" x14ac:dyDescent="0.2">
      <c r="A55" s="24" t="s">
        <v>92</v>
      </c>
      <c r="B55" s="25" t="s">
        <v>2</v>
      </c>
      <c r="C55" s="24" t="s">
        <v>78</v>
      </c>
      <c r="D55" s="105" t="s">
        <v>93</v>
      </c>
      <c r="E55" s="104" t="s">
        <v>2</v>
      </c>
      <c r="F55" s="106" t="s">
        <v>93</v>
      </c>
    </row>
    <row r="56" spans="1:6" x14ac:dyDescent="0.2">
      <c r="A56" s="24" t="s">
        <v>4</v>
      </c>
      <c r="B56" s="25" t="s">
        <v>2</v>
      </c>
      <c r="C56" s="24" t="s">
        <v>1</v>
      </c>
      <c r="D56" s="105" t="s">
        <v>93</v>
      </c>
      <c r="E56" s="104" t="s">
        <v>2</v>
      </c>
      <c r="F56" s="106" t="s">
        <v>93</v>
      </c>
    </row>
    <row r="57" spans="1:6" x14ac:dyDescent="0.2">
      <c r="A57" s="24" t="s">
        <v>94</v>
      </c>
      <c r="B57" s="25" t="s">
        <v>2</v>
      </c>
      <c r="C57" s="24" t="s">
        <v>71</v>
      </c>
      <c r="D57" s="105" t="s">
        <v>93</v>
      </c>
      <c r="E57" s="104" t="s">
        <v>2</v>
      </c>
      <c r="F57" s="106" t="s">
        <v>93</v>
      </c>
    </row>
    <row r="58" spans="1:6" x14ac:dyDescent="0.2">
      <c r="A58" s="24" t="s">
        <v>67</v>
      </c>
      <c r="B58" s="25" t="s">
        <v>2</v>
      </c>
      <c r="C58" s="24" t="s">
        <v>88</v>
      </c>
      <c r="D58" s="105" t="s">
        <v>93</v>
      </c>
      <c r="E58" s="104" t="s">
        <v>2</v>
      </c>
      <c r="F58" s="106" t="s">
        <v>93</v>
      </c>
    </row>
    <row r="59" spans="1:6" ht="13.5" thickBot="1" x14ac:dyDescent="0.25">
      <c r="A59" s="17"/>
      <c r="B59" s="18"/>
      <c r="C59" s="17"/>
      <c r="D59" s="107"/>
      <c r="E59" s="108"/>
      <c r="F59" s="109"/>
    </row>
    <row r="60" spans="1:6" s="15" customFormat="1" ht="15.75" x14ac:dyDescent="0.25">
      <c r="A60" s="13" t="s">
        <v>100</v>
      </c>
      <c r="B60" s="13"/>
      <c r="C60" s="13"/>
      <c r="D60" s="110"/>
      <c r="F60" s="111"/>
    </row>
    <row r="61" spans="1:6" x14ac:dyDescent="0.2">
      <c r="A61" s="24" t="s">
        <v>95</v>
      </c>
      <c r="B61" s="25" t="s">
        <v>2</v>
      </c>
      <c r="C61" s="24" t="s">
        <v>68</v>
      </c>
      <c r="D61" s="105" t="s">
        <v>93</v>
      </c>
      <c r="E61" s="104" t="s">
        <v>2</v>
      </c>
      <c r="F61" s="106" t="s">
        <v>93</v>
      </c>
    </row>
    <row r="62" spans="1:6" x14ac:dyDescent="0.2">
      <c r="A62" s="24" t="s">
        <v>88</v>
      </c>
      <c r="B62" s="25" t="s">
        <v>2</v>
      </c>
      <c r="C62" s="24" t="s">
        <v>74</v>
      </c>
      <c r="D62" s="105" t="s">
        <v>93</v>
      </c>
      <c r="E62" s="104" t="s">
        <v>2</v>
      </c>
      <c r="F62" s="106" t="s">
        <v>93</v>
      </c>
    </row>
    <row r="63" spans="1:6" x14ac:dyDescent="0.2">
      <c r="A63" s="24" t="s">
        <v>78</v>
      </c>
      <c r="B63" s="25" t="s">
        <v>2</v>
      </c>
      <c r="C63" s="24" t="s">
        <v>70</v>
      </c>
      <c r="D63" s="105" t="s">
        <v>93</v>
      </c>
      <c r="E63" s="104" t="s">
        <v>2</v>
      </c>
      <c r="F63" s="106" t="s">
        <v>93</v>
      </c>
    </row>
    <row r="64" spans="1:6" x14ac:dyDescent="0.2">
      <c r="A64" s="24" t="s">
        <v>69</v>
      </c>
      <c r="B64" s="25"/>
      <c r="C64" s="24" t="s">
        <v>92</v>
      </c>
      <c r="D64" s="105" t="s">
        <v>93</v>
      </c>
      <c r="E64" s="104" t="s">
        <v>2</v>
      </c>
      <c r="F64" s="106" t="s">
        <v>93</v>
      </c>
    </row>
    <row r="65" spans="1:6" x14ac:dyDescent="0.2">
      <c r="A65" s="24" t="s">
        <v>79</v>
      </c>
      <c r="B65" s="25" t="s">
        <v>2</v>
      </c>
      <c r="C65" s="24" t="s">
        <v>67</v>
      </c>
      <c r="D65" s="105" t="s">
        <v>93</v>
      </c>
      <c r="E65" s="104" t="s">
        <v>2</v>
      </c>
      <c r="F65" s="106" t="s">
        <v>93</v>
      </c>
    </row>
    <row r="66" spans="1:6" x14ac:dyDescent="0.2">
      <c r="A66" s="24" t="s">
        <v>87</v>
      </c>
      <c r="B66" s="25" t="s">
        <v>2</v>
      </c>
      <c r="C66" s="24" t="s">
        <v>3</v>
      </c>
      <c r="D66" s="105" t="s">
        <v>93</v>
      </c>
      <c r="E66" s="104" t="s">
        <v>2</v>
      </c>
      <c r="F66" s="106" t="s">
        <v>93</v>
      </c>
    </row>
    <row r="67" spans="1:6" x14ac:dyDescent="0.2">
      <c r="A67" s="24" t="s">
        <v>71</v>
      </c>
      <c r="B67" s="25" t="s">
        <v>2</v>
      </c>
      <c r="C67" s="24" t="s">
        <v>4</v>
      </c>
      <c r="D67" s="105" t="s">
        <v>93</v>
      </c>
      <c r="E67" s="104" t="s">
        <v>2</v>
      </c>
      <c r="F67" s="106" t="s">
        <v>93</v>
      </c>
    </row>
    <row r="68" spans="1:6" x14ac:dyDescent="0.2">
      <c r="A68" s="24" t="s">
        <v>90</v>
      </c>
      <c r="B68" s="25" t="s">
        <v>2</v>
      </c>
      <c r="C68" s="24" t="s">
        <v>75</v>
      </c>
      <c r="D68" s="105" t="s">
        <v>93</v>
      </c>
      <c r="E68" s="104" t="s">
        <v>2</v>
      </c>
      <c r="F68" s="106" t="s">
        <v>93</v>
      </c>
    </row>
    <row r="69" spans="1:6" x14ac:dyDescent="0.2">
      <c r="A69" s="24" t="s">
        <v>1</v>
      </c>
      <c r="B69" s="25" t="s">
        <v>2</v>
      </c>
      <c r="C69" s="24" t="s">
        <v>94</v>
      </c>
      <c r="D69" s="105" t="s">
        <v>93</v>
      </c>
      <c r="E69" s="104" t="s">
        <v>2</v>
      </c>
      <c r="F69" s="106" t="s">
        <v>93</v>
      </c>
    </row>
    <row r="70" spans="1:6" ht="13.5" thickBot="1" x14ac:dyDescent="0.25">
      <c r="A70" s="17"/>
      <c r="B70" s="18"/>
      <c r="C70" s="17"/>
      <c r="D70" s="107"/>
      <c r="E70" s="108"/>
      <c r="F70" s="109"/>
    </row>
    <row r="71" spans="1:6" s="15" customFormat="1" ht="15.75" x14ac:dyDescent="0.25">
      <c r="A71" s="13" t="s">
        <v>107</v>
      </c>
      <c r="B71" s="13"/>
      <c r="C71" s="13"/>
      <c r="D71" s="110"/>
      <c r="F71" s="111"/>
    </row>
    <row r="72" spans="1:6" x14ac:dyDescent="0.2">
      <c r="A72" s="24" t="s">
        <v>67</v>
      </c>
      <c r="B72" s="25" t="s">
        <v>2</v>
      </c>
      <c r="C72" s="24" t="s">
        <v>87</v>
      </c>
      <c r="D72" s="105" t="s">
        <v>93</v>
      </c>
      <c r="E72" s="104" t="s">
        <v>2</v>
      </c>
      <c r="F72" s="106" t="s">
        <v>93</v>
      </c>
    </row>
    <row r="73" spans="1:6" x14ac:dyDescent="0.2">
      <c r="A73" s="24" t="s">
        <v>4</v>
      </c>
      <c r="B73" s="25" t="s">
        <v>2</v>
      </c>
      <c r="C73" s="24" t="s">
        <v>79</v>
      </c>
      <c r="D73" s="105" t="s">
        <v>93</v>
      </c>
      <c r="E73" s="104" t="s">
        <v>2</v>
      </c>
      <c r="F73" s="106" t="s">
        <v>93</v>
      </c>
    </row>
    <row r="74" spans="1:6" x14ac:dyDescent="0.2">
      <c r="A74" s="24" t="s">
        <v>74</v>
      </c>
      <c r="B74" s="25" t="s">
        <v>2</v>
      </c>
      <c r="C74" s="24" t="s">
        <v>69</v>
      </c>
      <c r="D74" s="105" t="s">
        <v>93</v>
      </c>
      <c r="E74" s="104" t="s">
        <v>2</v>
      </c>
      <c r="F74" s="106" t="s">
        <v>93</v>
      </c>
    </row>
    <row r="75" spans="1:6" x14ac:dyDescent="0.2">
      <c r="A75" s="24" t="s">
        <v>94</v>
      </c>
      <c r="B75" s="25" t="s">
        <v>2</v>
      </c>
      <c r="C75" s="24" t="s">
        <v>78</v>
      </c>
      <c r="D75" s="105" t="s">
        <v>93</v>
      </c>
      <c r="E75" s="104" t="s">
        <v>2</v>
      </c>
      <c r="F75" s="106" t="s">
        <v>93</v>
      </c>
    </row>
    <row r="76" spans="1:6" x14ac:dyDescent="0.2">
      <c r="A76" s="24" t="s">
        <v>3</v>
      </c>
      <c r="B76" s="25" t="s">
        <v>2</v>
      </c>
      <c r="C76" s="24" t="s">
        <v>88</v>
      </c>
      <c r="D76" s="105" t="s">
        <v>93</v>
      </c>
      <c r="E76" s="104" t="s">
        <v>2</v>
      </c>
      <c r="F76" s="106" t="s">
        <v>93</v>
      </c>
    </row>
    <row r="77" spans="1:6" x14ac:dyDescent="0.2">
      <c r="A77" s="24" t="s">
        <v>1</v>
      </c>
      <c r="B77" s="25" t="s">
        <v>2</v>
      </c>
      <c r="C77" s="24" t="s">
        <v>71</v>
      </c>
      <c r="D77" s="105" t="s">
        <v>93</v>
      </c>
      <c r="E77" s="104" t="s">
        <v>2</v>
      </c>
      <c r="F77" s="106" t="s">
        <v>93</v>
      </c>
    </row>
    <row r="78" spans="1:6" x14ac:dyDescent="0.2">
      <c r="A78" s="24" t="s">
        <v>70</v>
      </c>
      <c r="B78" s="25" t="s">
        <v>2</v>
      </c>
      <c r="C78" s="24" t="s">
        <v>95</v>
      </c>
      <c r="D78" s="105" t="s">
        <v>93</v>
      </c>
      <c r="E78" s="104" t="s">
        <v>2</v>
      </c>
      <c r="F78" s="106" t="s">
        <v>93</v>
      </c>
    </row>
    <row r="79" spans="1:6" x14ac:dyDescent="0.2">
      <c r="A79" s="24" t="s">
        <v>92</v>
      </c>
      <c r="B79" s="25" t="s">
        <v>2</v>
      </c>
      <c r="C79" s="24" t="s">
        <v>90</v>
      </c>
      <c r="D79" s="105" t="s">
        <v>93</v>
      </c>
      <c r="E79" s="104" t="s">
        <v>2</v>
      </c>
      <c r="F79" s="106" t="s">
        <v>93</v>
      </c>
    </row>
    <row r="80" spans="1:6" x14ac:dyDescent="0.2">
      <c r="A80" s="24" t="s">
        <v>68</v>
      </c>
      <c r="B80" s="25" t="s">
        <v>2</v>
      </c>
      <c r="C80" s="24" t="s">
        <v>75</v>
      </c>
      <c r="D80" s="105" t="s">
        <v>93</v>
      </c>
      <c r="E80" s="104" t="s">
        <v>2</v>
      </c>
      <c r="F80" s="106" t="s">
        <v>93</v>
      </c>
    </row>
    <row r="81" spans="1:6" ht="13.5" thickBot="1" x14ac:dyDescent="0.25">
      <c r="A81" s="17"/>
      <c r="B81" s="18"/>
      <c r="C81" s="17"/>
      <c r="D81" s="107"/>
      <c r="E81" s="108"/>
      <c r="F81" s="109"/>
    </row>
    <row r="82" spans="1:6" s="15" customFormat="1" ht="15.75" x14ac:dyDescent="0.25">
      <c r="A82" s="13" t="s">
        <v>108</v>
      </c>
      <c r="B82" s="13"/>
      <c r="C82" s="13"/>
      <c r="D82" s="110"/>
      <c r="F82" s="111"/>
    </row>
    <row r="83" spans="1:6" x14ac:dyDescent="0.2">
      <c r="A83" s="24" t="s">
        <v>90</v>
      </c>
      <c r="B83" s="25" t="s">
        <v>2</v>
      </c>
      <c r="C83" s="24" t="s">
        <v>67</v>
      </c>
      <c r="D83" s="105" t="s">
        <v>93</v>
      </c>
      <c r="E83" s="104" t="s">
        <v>2</v>
      </c>
      <c r="F83" s="106" t="s">
        <v>93</v>
      </c>
    </row>
    <row r="84" spans="1:6" x14ac:dyDescent="0.2">
      <c r="A84" s="24" t="s">
        <v>88</v>
      </c>
      <c r="B84" s="25" t="s">
        <v>2</v>
      </c>
      <c r="C84" s="24" t="s">
        <v>1</v>
      </c>
      <c r="D84" s="105" t="s">
        <v>93</v>
      </c>
      <c r="E84" s="104" t="s">
        <v>2</v>
      </c>
      <c r="F84" s="106" t="s">
        <v>93</v>
      </c>
    </row>
    <row r="85" spans="1:6" x14ac:dyDescent="0.2">
      <c r="A85" s="24" t="s">
        <v>75</v>
      </c>
      <c r="B85" s="25" t="s">
        <v>2</v>
      </c>
      <c r="C85" s="24" t="s">
        <v>74</v>
      </c>
      <c r="D85" s="105" t="s">
        <v>93</v>
      </c>
      <c r="E85" s="104" t="s">
        <v>2</v>
      </c>
      <c r="F85" s="106" t="s">
        <v>93</v>
      </c>
    </row>
    <row r="86" spans="1:6" x14ac:dyDescent="0.2">
      <c r="A86" s="24" t="s">
        <v>87</v>
      </c>
      <c r="B86" s="25" t="s">
        <v>2</v>
      </c>
      <c r="C86" s="24" t="s">
        <v>4</v>
      </c>
      <c r="D86" s="105" t="s">
        <v>93</v>
      </c>
      <c r="E86" s="104" t="s">
        <v>2</v>
      </c>
      <c r="F86" s="106" t="s">
        <v>93</v>
      </c>
    </row>
    <row r="87" spans="1:6" x14ac:dyDescent="0.2">
      <c r="A87" s="24" t="s">
        <v>78</v>
      </c>
      <c r="B87" s="25" t="s">
        <v>2</v>
      </c>
      <c r="C87" s="24" t="s">
        <v>71</v>
      </c>
      <c r="D87" s="105" t="s">
        <v>93</v>
      </c>
      <c r="E87" s="104" t="s">
        <v>2</v>
      </c>
      <c r="F87" s="106" t="s">
        <v>93</v>
      </c>
    </row>
    <row r="88" spans="1:6" x14ac:dyDescent="0.2">
      <c r="A88" s="24" t="s">
        <v>69</v>
      </c>
      <c r="B88" s="25" t="s">
        <v>2</v>
      </c>
      <c r="C88" s="24" t="s">
        <v>70</v>
      </c>
      <c r="D88" s="105" t="s">
        <v>93</v>
      </c>
      <c r="E88" s="104" t="s">
        <v>2</v>
      </c>
      <c r="F88" s="106" t="s">
        <v>93</v>
      </c>
    </row>
    <row r="89" spans="1:6" x14ac:dyDescent="0.2">
      <c r="A89" s="24" t="s">
        <v>95</v>
      </c>
      <c r="B89" s="25" t="s">
        <v>2</v>
      </c>
      <c r="C89" s="24" t="s">
        <v>3</v>
      </c>
      <c r="D89" s="105" t="s">
        <v>93</v>
      </c>
      <c r="E89" s="104" t="s">
        <v>2</v>
      </c>
      <c r="F89" s="106" t="s">
        <v>93</v>
      </c>
    </row>
    <row r="90" spans="1:6" x14ac:dyDescent="0.2">
      <c r="A90" s="24" t="s">
        <v>68</v>
      </c>
      <c r="B90" s="25" t="s">
        <v>2</v>
      </c>
      <c r="C90" s="24" t="s">
        <v>92</v>
      </c>
      <c r="D90" s="105" t="s">
        <v>93</v>
      </c>
      <c r="E90" s="104" t="s">
        <v>2</v>
      </c>
      <c r="F90" s="106" t="s">
        <v>93</v>
      </c>
    </row>
    <row r="91" spans="1:6" x14ac:dyDescent="0.2">
      <c r="A91" s="24" t="s">
        <v>79</v>
      </c>
      <c r="B91" s="25" t="s">
        <v>2</v>
      </c>
      <c r="C91" s="24" t="s">
        <v>94</v>
      </c>
      <c r="D91" s="105" t="s">
        <v>93</v>
      </c>
      <c r="E91" s="104" t="s">
        <v>2</v>
      </c>
      <c r="F91" s="106" t="s">
        <v>93</v>
      </c>
    </row>
    <row r="92" spans="1:6" ht="13.5" thickBot="1" x14ac:dyDescent="0.25">
      <c r="A92" s="17"/>
      <c r="B92" s="18"/>
      <c r="C92" s="17"/>
      <c r="D92" s="107"/>
      <c r="E92" s="108"/>
      <c r="F92" s="109"/>
    </row>
    <row r="93" spans="1:6" s="15" customFormat="1" ht="15.75" x14ac:dyDescent="0.25">
      <c r="A93" s="13" t="s">
        <v>109</v>
      </c>
      <c r="B93" s="13"/>
      <c r="C93" s="13"/>
      <c r="D93" s="110"/>
      <c r="F93" s="111"/>
    </row>
    <row r="94" spans="1:6" x14ac:dyDescent="0.2">
      <c r="A94" s="24" t="s">
        <v>1</v>
      </c>
      <c r="B94" s="25" t="s">
        <v>2</v>
      </c>
      <c r="C94" s="24" t="s">
        <v>79</v>
      </c>
      <c r="D94" s="105" t="s">
        <v>93</v>
      </c>
      <c r="E94" s="104" t="s">
        <v>2</v>
      </c>
      <c r="F94" s="106" t="s">
        <v>93</v>
      </c>
    </row>
    <row r="95" spans="1:6" x14ac:dyDescent="0.2">
      <c r="A95" s="24" t="s">
        <v>92</v>
      </c>
      <c r="B95" s="25" t="s">
        <v>2</v>
      </c>
      <c r="C95" s="24" t="s">
        <v>88</v>
      </c>
      <c r="D95" s="105" t="s">
        <v>93</v>
      </c>
      <c r="E95" s="104" t="s">
        <v>2</v>
      </c>
      <c r="F95" s="106" t="s">
        <v>93</v>
      </c>
    </row>
    <row r="96" spans="1:6" x14ac:dyDescent="0.2">
      <c r="A96" s="24" t="s">
        <v>74</v>
      </c>
      <c r="B96" s="25" t="s">
        <v>2</v>
      </c>
      <c r="C96" s="24" t="s">
        <v>68</v>
      </c>
      <c r="D96" s="105" t="s">
        <v>93</v>
      </c>
      <c r="E96" s="104" t="s">
        <v>2</v>
      </c>
      <c r="F96" s="106" t="s">
        <v>93</v>
      </c>
    </row>
    <row r="97" spans="1:6" x14ac:dyDescent="0.2">
      <c r="A97" s="24" t="s">
        <v>70</v>
      </c>
      <c r="B97" s="25" t="s">
        <v>2</v>
      </c>
      <c r="C97" s="24" t="s">
        <v>75</v>
      </c>
      <c r="D97" s="105" t="s">
        <v>93</v>
      </c>
      <c r="E97" s="104" t="s">
        <v>2</v>
      </c>
      <c r="F97" s="106" t="s">
        <v>93</v>
      </c>
    </row>
    <row r="98" spans="1:6" x14ac:dyDescent="0.2">
      <c r="A98" s="24" t="s">
        <v>71</v>
      </c>
      <c r="B98" s="25" t="s">
        <v>2</v>
      </c>
      <c r="C98" s="24" t="s">
        <v>87</v>
      </c>
      <c r="D98" s="105" t="s">
        <v>93</v>
      </c>
      <c r="E98" s="104" t="s">
        <v>2</v>
      </c>
      <c r="F98" s="106" t="s">
        <v>93</v>
      </c>
    </row>
    <row r="99" spans="1:6" x14ac:dyDescent="0.2">
      <c r="A99" s="24" t="s">
        <v>94</v>
      </c>
      <c r="B99" s="25" t="s">
        <v>2</v>
      </c>
      <c r="C99" s="24" t="s">
        <v>90</v>
      </c>
      <c r="D99" s="105" t="s">
        <v>93</v>
      </c>
      <c r="E99" s="104" t="s">
        <v>2</v>
      </c>
      <c r="F99" s="106" t="s">
        <v>93</v>
      </c>
    </row>
    <row r="100" spans="1:6" x14ac:dyDescent="0.2">
      <c r="A100" s="24" t="s">
        <v>3</v>
      </c>
      <c r="B100" s="25" t="s">
        <v>2</v>
      </c>
      <c r="C100" s="24" t="s">
        <v>69</v>
      </c>
      <c r="D100" s="105" t="s">
        <v>93</v>
      </c>
      <c r="E100" s="104" t="s">
        <v>2</v>
      </c>
      <c r="F100" s="106" t="s">
        <v>93</v>
      </c>
    </row>
    <row r="101" spans="1:6" x14ac:dyDescent="0.2">
      <c r="A101" s="24" t="s">
        <v>4</v>
      </c>
      <c r="B101" s="25" t="s">
        <v>2</v>
      </c>
      <c r="C101" s="24" t="s">
        <v>78</v>
      </c>
      <c r="D101" s="105" t="s">
        <v>93</v>
      </c>
      <c r="E101" s="104" t="s">
        <v>2</v>
      </c>
      <c r="F101" s="106" t="s">
        <v>93</v>
      </c>
    </row>
    <row r="102" spans="1:6" x14ac:dyDescent="0.2">
      <c r="A102" s="24" t="s">
        <v>67</v>
      </c>
      <c r="B102" s="25" t="s">
        <v>2</v>
      </c>
      <c r="C102" s="24" t="s">
        <v>95</v>
      </c>
      <c r="D102" s="105" t="s">
        <v>93</v>
      </c>
      <c r="E102" s="104" t="s">
        <v>2</v>
      </c>
      <c r="F102" s="106" t="s">
        <v>93</v>
      </c>
    </row>
    <row r="103" spans="1:6" ht="13.5" thickBot="1" x14ac:dyDescent="0.25">
      <c r="A103" s="17"/>
      <c r="B103" s="18"/>
      <c r="C103" s="17"/>
      <c r="D103" s="107"/>
      <c r="E103" s="108"/>
      <c r="F103" s="109"/>
    </row>
    <row r="104" spans="1:6" s="15" customFormat="1" ht="15.75" x14ac:dyDescent="0.25">
      <c r="A104" s="13" t="s">
        <v>110</v>
      </c>
      <c r="B104" s="13"/>
      <c r="C104" s="13"/>
      <c r="D104" s="110"/>
      <c r="F104" s="111"/>
    </row>
    <row r="105" spans="1:6" x14ac:dyDescent="0.2">
      <c r="A105" s="24" t="s">
        <v>90</v>
      </c>
      <c r="B105" s="25" t="s">
        <v>2</v>
      </c>
      <c r="C105" s="24" t="s">
        <v>3</v>
      </c>
      <c r="D105" s="105" t="s">
        <v>93</v>
      </c>
      <c r="E105" s="104" t="s">
        <v>2</v>
      </c>
      <c r="F105" s="106" t="s">
        <v>93</v>
      </c>
    </row>
    <row r="106" spans="1:6" x14ac:dyDescent="0.2">
      <c r="A106" s="24" t="s">
        <v>88</v>
      </c>
      <c r="B106" s="25" t="s">
        <v>2</v>
      </c>
      <c r="C106" s="24" t="s">
        <v>94</v>
      </c>
      <c r="D106" s="105" t="s">
        <v>93</v>
      </c>
      <c r="E106" s="104" t="s">
        <v>2</v>
      </c>
      <c r="F106" s="106" t="s">
        <v>93</v>
      </c>
    </row>
    <row r="107" spans="1:6" x14ac:dyDescent="0.2">
      <c r="A107" s="24" t="s">
        <v>75</v>
      </c>
      <c r="B107" s="25" t="s">
        <v>2</v>
      </c>
      <c r="C107" s="24" t="s">
        <v>92</v>
      </c>
      <c r="D107" s="105" t="s">
        <v>93</v>
      </c>
      <c r="E107" s="104" t="s">
        <v>2</v>
      </c>
      <c r="F107" s="106" t="s">
        <v>93</v>
      </c>
    </row>
    <row r="108" spans="1:6" x14ac:dyDescent="0.2">
      <c r="A108" s="24" t="s">
        <v>87</v>
      </c>
      <c r="B108" s="25" t="s">
        <v>2</v>
      </c>
      <c r="C108" s="24" t="s">
        <v>1</v>
      </c>
      <c r="D108" s="105" t="s">
        <v>93</v>
      </c>
      <c r="E108" s="104" t="s">
        <v>2</v>
      </c>
      <c r="F108" s="106" t="s">
        <v>93</v>
      </c>
    </row>
    <row r="109" spans="1:6" x14ac:dyDescent="0.2">
      <c r="A109" s="24" t="s">
        <v>69</v>
      </c>
      <c r="B109" s="25" t="s">
        <v>2</v>
      </c>
      <c r="C109" s="24" t="s">
        <v>67</v>
      </c>
      <c r="D109" s="105" t="s">
        <v>93</v>
      </c>
      <c r="E109" s="104" t="s">
        <v>2</v>
      </c>
      <c r="F109" s="106" t="s">
        <v>93</v>
      </c>
    </row>
    <row r="110" spans="1:6" x14ac:dyDescent="0.2">
      <c r="A110" s="24" t="s">
        <v>68</v>
      </c>
      <c r="B110" s="25" t="s">
        <v>2</v>
      </c>
      <c r="C110" s="24" t="s">
        <v>70</v>
      </c>
      <c r="D110" s="105" t="s">
        <v>93</v>
      </c>
      <c r="E110" s="104" t="s">
        <v>2</v>
      </c>
      <c r="F110" s="106" t="s">
        <v>93</v>
      </c>
    </row>
    <row r="111" spans="1:6" x14ac:dyDescent="0.2">
      <c r="A111" s="24" t="s">
        <v>78</v>
      </c>
      <c r="B111" s="25" t="s">
        <v>2</v>
      </c>
      <c r="C111" s="24" t="s">
        <v>74</v>
      </c>
      <c r="D111" s="105" t="s">
        <v>93</v>
      </c>
      <c r="E111" s="104" t="s">
        <v>2</v>
      </c>
      <c r="F111" s="106" t="s">
        <v>93</v>
      </c>
    </row>
    <row r="112" spans="1:6" x14ac:dyDescent="0.2">
      <c r="A112" s="24" t="s">
        <v>79</v>
      </c>
      <c r="B112" s="25" t="s">
        <v>2</v>
      </c>
      <c r="C112" s="24" t="s">
        <v>71</v>
      </c>
      <c r="D112" s="105" t="s">
        <v>93</v>
      </c>
      <c r="E112" s="104" t="s">
        <v>2</v>
      </c>
      <c r="F112" s="106" t="s">
        <v>93</v>
      </c>
    </row>
    <row r="113" spans="1:6" x14ac:dyDescent="0.2">
      <c r="A113" s="24" t="s">
        <v>95</v>
      </c>
      <c r="B113" s="25" t="s">
        <v>2</v>
      </c>
      <c r="C113" s="24" t="s">
        <v>4</v>
      </c>
      <c r="D113" s="105" t="s">
        <v>93</v>
      </c>
      <c r="E113" s="104" t="s">
        <v>2</v>
      </c>
      <c r="F113" s="106" t="s">
        <v>93</v>
      </c>
    </row>
    <row r="114" spans="1:6" ht="13.5" thickBot="1" x14ac:dyDescent="0.25">
      <c r="A114" s="17"/>
      <c r="B114" s="18"/>
      <c r="C114" s="17"/>
      <c r="D114" s="107"/>
      <c r="E114" s="108"/>
      <c r="F114" s="109"/>
    </row>
    <row r="115" spans="1:6" s="15" customFormat="1" ht="15.75" x14ac:dyDescent="0.25">
      <c r="A115" s="13" t="s">
        <v>111</v>
      </c>
      <c r="B115" s="13"/>
      <c r="C115" s="13"/>
      <c r="D115" s="110"/>
      <c r="F115" s="111"/>
    </row>
    <row r="116" spans="1:6" x14ac:dyDescent="0.2">
      <c r="A116" s="24" t="s">
        <v>92</v>
      </c>
      <c r="B116" s="25" t="s">
        <v>2</v>
      </c>
      <c r="C116" s="24" t="s">
        <v>95</v>
      </c>
      <c r="D116" s="105" t="s">
        <v>93</v>
      </c>
      <c r="E116" s="104" t="s">
        <v>2</v>
      </c>
      <c r="F116" s="106" t="s">
        <v>93</v>
      </c>
    </row>
    <row r="117" spans="1:6" x14ac:dyDescent="0.2">
      <c r="A117" s="24" t="s">
        <v>70</v>
      </c>
      <c r="B117" s="25" t="s">
        <v>2</v>
      </c>
      <c r="C117" s="24" t="s">
        <v>74</v>
      </c>
      <c r="D117" s="105" t="s">
        <v>93</v>
      </c>
      <c r="E117" s="104" t="s">
        <v>2</v>
      </c>
      <c r="F117" s="106" t="s">
        <v>93</v>
      </c>
    </row>
    <row r="118" spans="1:6" x14ac:dyDescent="0.2">
      <c r="A118" s="24" t="s">
        <v>4</v>
      </c>
      <c r="B118" s="25" t="s">
        <v>2</v>
      </c>
      <c r="C118" s="24" t="s">
        <v>69</v>
      </c>
      <c r="D118" s="105" t="s">
        <v>93</v>
      </c>
      <c r="E118" s="104" t="s">
        <v>2</v>
      </c>
      <c r="F118" s="106" t="s">
        <v>93</v>
      </c>
    </row>
    <row r="119" spans="1:6" x14ac:dyDescent="0.2">
      <c r="A119" s="24" t="s">
        <v>3</v>
      </c>
      <c r="B119" s="25" t="s">
        <v>2</v>
      </c>
      <c r="C119" s="24" t="s">
        <v>78</v>
      </c>
      <c r="D119" s="105" t="s">
        <v>93</v>
      </c>
      <c r="E119" s="104" t="s">
        <v>2</v>
      </c>
      <c r="F119" s="106" t="s">
        <v>93</v>
      </c>
    </row>
    <row r="120" spans="1:6" x14ac:dyDescent="0.2">
      <c r="A120" s="24" t="s">
        <v>1</v>
      </c>
      <c r="B120" s="25" t="s">
        <v>2</v>
      </c>
      <c r="C120" s="24" t="s">
        <v>90</v>
      </c>
      <c r="D120" s="105" t="s">
        <v>93</v>
      </c>
      <c r="E120" s="104" t="s">
        <v>2</v>
      </c>
      <c r="F120" s="106" t="s">
        <v>93</v>
      </c>
    </row>
    <row r="121" spans="1:6" x14ac:dyDescent="0.2">
      <c r="A121" s="24" t="s">
        <v>79</v>
      </c>
      <c r="B121" s="25" t="s">
        <v>2</v>
      </c>
      <c r="C121" s="24" t="s">
        <v>87</v>
      </c>
      <c r="D121" s="105" t="s">
        <v>93</v>
      </c>
      <c r="E121" s="104" t="s">
        <v>2</v>
      </c>
      <c r="F121" s="106" t="s">
        <v>93</v>
      </c>
    </row>
    <row r="122" spans="1:6" x14ac:dyDescent="0.2">
      <c r="A122" s="24" t="s">
        <v>71</v>
      </c>
      <c r="B122" s="25" t="s">
        <v>2</v>
      </c>
      <c r="C122" s="24" t="s">
        <v>88</v>
      </c>
      <c r="D122" s="105" t="s">
        <v>93</v>
      </c>
      <c r="E122" s="104" t="s">
        <v>2</v>
      </c>
      <c r="F122" s="106" t="s">
        <v>93</v>
      </c>
    </row>
    <row r="123" spans="1:6" x14ac:dyDescent="0.2">
      <c r="A123" s="24" t="s">
        <v>67</v>
      </c>
      <c r="B123" s="25" t="s">
        <v>2</v>
      </c>
      <c r="C123" s="24" t="s">
        <v>75</v>
      </c>
      <c r="D123" s="105" t="s">
        <v>93</v>
      </c>
      <c r="E123" s="104" t="s">
        <v>2</v>
      </c>
      <c r="F123" s="106" t="s">
        <v>93</v>
      </c>
    </row>
    <row r="124" spans="1:6" x14ac:dyDescent="0.2">
      <c r="A124" s="24" t="s">
        <v>94</v>
      </c>
      <c r="B124" s="25" t="s">
        <v>2</v>
      </c>
      <c r="C124" s="24" t="s">
        <v>68</v>
      </c>
      <c r="D124" s="105" t="s">
        <v>93</v>
      </c>
      <c r="E124" s="104" t="s">
        <v>2</v>
      </c>
      <c r="F124" s="106" t="s">
        <v>93</v>
      </c>
    </row>
    <row r="125" spans="1:6" ht="13.5" thickBot="1" x14ac:dyDescent="0.25">
      <c r="A125" s="17"/>
      <c r="B125" s="18"/>
      <c r="C125" s="17"/>
      <c r="D125" s="107"/>
      <c r="E125" s="108"/>
      <c r="F125" s="109"/>
    </row>
    <row r="126" spans="1:6" s="15" customFormat="1" ht="15.75" x14ac:dyDescent="0.25">
      <c r="A126" s="13" t="s">
        <v>112</v>
      </c>
      <c r="B126" s="13"/>
      <c r="C126" s="13"/>
      <c r="D126" s="113"/>
      <c r="E126" s="2"/>
      <c r="F126" s="43"/>
    </row>
    <row r="127" spans="1:6" x14ac:dyDescent="0.2">
      <c r="A127" s="24" t="s">
        <v>68</v>
      </c>
      <c r="B127" s="25" t="s">
        <v>2</v>
      </c>
      <c r="C127" s="24" t="s">
        <v>67</v>
      </c>
      <c r="D127" s="105" t="s">
        <v>93</v>
      </c>
      <c r="E127" s="104" t="s">
        <v>2</v>
      </c>
      <c r="F127" s="106" t="s">
        <v>93</v>
      </c>
    </row>
    <row r="128" spans="1:6" x14ac:dyDescent="0.2">
      <c r="A128" s="24" t="s">
        <v>90</v>
      </c>
      <c r="B128" s="25" t="s">
        <v>2</v>
      </c>
      <c r="C128" s="24" t="s">
        <v>71</v>
      </c>
      <c r="D128" s="105" t="s">
        <v>93</v>
      </c>
      <c r="E128" s="104" t="s">
        <v>2</v>
      </c>
      <c r="F128" s="106" t="s">
        <v>93</v>
      </c>
    </row>
    <row r="129" spans="1:6" x14ac:dyDescent="0.2">
      <c r="A129" s="24" t="s">
        <v>78</v>
      </c>
      <c r="B129" s="25" t="s">
        <v>2</v>
      </c>
      <c r="C129" s="24" t="s">
        <v>1</v>
      </c>
      <c r="D129" s="105" t="s">
        <v>93</v>
      </c>
      <c r="E129" s="104" t="s">
        <v>2</v>
      </c>
      <c r="F129" s="106" t="s">
        <v>93</v>
      </c>
    </row>
    <row r="130" spans="1:6" x14ac:dyDescent="0.2">
      <c r="A130" s="24" t="s">
        <v>69</v>
      </c>
      <c r="B130" s="25" t="s">
        <v>2</v>
      </c>
      <c r="C130" s="24" t="s">
        <v>87</v>
      </c>
      <c r="D130" s="105" t="s">
        <v>93</v>
      </c>
      <c r="E130" s="104" t="s">
        <v>2</v>
      </c>
      <c r="F130" s="106" t="s">
        <v>93</v>
      </c>
    </row>
    <row r="131" spans="1:6" x14ac:dyDescent="0.2">
      <c r="A131" s="24" t="s">
        <v>95</v>
      </c>
      <c r="B131" s="25" t="s">
        <v>2</v>
      </c>
      <c r="C131" s="24" t="s">
        <v>94</v>
      </c>
      <c r="D131" s="105" t="s">
        <v>93</v>
      </c>
      <c r="E131" s="104" t="s">
        <v>2</v>
      </c>
      <c r="F131" s="106" t="s">
        <v>93</v>
      </c>
    </row>
    <row r="132" spans="1:6" x14ac:dyDescent="0.2">
      <c r="A132" s="24" t="s">
        <v>88</v>
      </c>
      <c r="B132" s="25" t="s">
        <v>2</v>
      </c>
      <c r="C132" s="24" t="s">
        <v>79</v>
      </c>
      <c r="D132" s="105" t="s">
        <v>93</v>
      </c>
      <c r="E132" s="104" t="s">
        <v>2</v>
      </c>
      <c r="F132" s="106" t="s">
        <v>93</v>
      </c>
    </row>
    <row r="133" spans="1:6" x14ac:dyDescent="0.2">
      <c r="A133" s="24" t="s">
        <v>70</v>
      </c>
      <c r="B133" s="25" t="s">
        <v>2</v>
      </c>
      <c r="C133" s="24" t="s">
        <v>4</v>
      </c>
      <c r="D133" s="105" t="s">
        <v>93</v>
      </c>
      <c r="E133" s="104" t="s">
        <v>2</v>
      </c>
      <c r="F133" s="106" t="s">
        <v>93</v>
      </c>
    </row>
    <row r="134" spans="1:6" x14ac:dyDescent="0.2">
      <c r="A134" s="24" t="s">
        <v>75</v>
      </c>
      <c r="B134" s="25" t="s">
        <v>2</v>
      </c>
      <c r="C134" s="5" t="s">
        <v>3</v>
      </c>
      <c r="D134" s="105" t="s">
        <v>93</v>
      </c>
      <c r="E134" s="104" t="s">
        <v>2</v>
      </c>
      <c r="F134" s="106" t="s">
        <v>93</v>
      </c>
    </row>
    <row r="135" spans="1:6" x14ac:dyDescent="0.2">
      <c r="A135" s="24" t="s">
        <v>74</v>
      </c>
      <c r="B135" s="25" t="s">
        <v>2</v>
      </c>
      <c r="C135" s="24" t="s">
        <v>92</v>
      </c>
      <c r="D135" s="105" t="s">
        <v>93</v>
      </c>
      <c r="E135" s="104" t="s">
        <v>2</v>
      </c>
      <c r="F135" s="106" t="s">
        <v>93</v>
      </c>
    </row>
    <row r="136" spans="1:6" ht="13.5" thickBot="1" x14ac:dyDescent="0.25">
      <c r="A136" s="17"/>
      <c r="B136" s="18"/>
      <c r="C136" s="17"/>
      <c r="D136" s="107"/>
      <c r="E136" s="108"/>
      <c r="F136" s="109"/>
    </row>
    <row r="137" spans="1:6" s="15" customFormat="1" ht="15.75" x14ac:dyDescent="0.25">
      <c r="A137" s="13" t="s">
        <v>113</v>
      </c>
      <c r="B137" s="13"/>
      <c r="C137" s="13"/>
      <c r="D137" s="110"/>
      <c r="F137" s="111"/>
    </row>
    <row r="138" spans="1:6" x14ac:dyDescent="0.2">
      <c r="A138" s="24" t="s">
        <v>1</v>
      </c>
      <c r="B138" s="25" t="s">
        <v>2</v>
      </c>
      <c r="C138" s="24" t="s">
        <v>95</v>
      </c>
      <c r="D138" s="105" t="s">
        <v>93</v>
      </c>
      <c r="E138" s="104" t="s">
        <v>2</v>
      </c>
      <c r="F138" s="106" t="s">
        <v>93</v>
      </c>
    </row>
    <row r="139" spans="1:6" x14ac:dyDescent="0.2">
      <c r="A139" s="24" t="s">
        <v>3</v>
      </c>
      <c r="B139" s="25" t="s">
        <v>2</v>
      </c>
      <c r="C139" s="24" t="s">
        <v>68</v>
      </c>
      <c r="D139" s="105" t="s">
        <v>93</v>
      </c>
      <c r="E139" s="104" t="s">
        <v>2</v>
      </c>
      <c r="F139" s="106" t="s">
        <v>93</v>
      </c>
    </row>
    <row r="140" spans="1:6" x14ac:dyDescent="0.2">
      <c r="A140" s="24" t="s">
        <v>4</v>
      </c>
      <c r="B140" s="25" t="s">
        <v>2</v>
      </c>
      <c r="C140" s="24" t="s">
        <v>90</v>
      </c>
      <c r="D140" s="105" t="s">
        <v>93</v>
      </c>
      <c r="E140" s="104" t="s">
        <v>2</v>
      </c>
      <c r="F140" s="106" t="s">
        <v>93</v>
      </c>
    </row>
    <row r="141" spans="1:6" x14ac:dyDescent="0.2">
      <c r="A141" s="24" t="s">
        <v>94</v>
      </c>
      <c r="B141" s="25" t="s">
        <v>2</v>
      </c>
      <c r="C141" s="24" t="s">
        <v>75</v>
      </c>
      <c r="D141" s="105" t="s">
        <v>93</v>
      </c>
      <c r="E141" s="104" t="s">
        <v>2</v>
      </c>
      <c r="F141" s="106" t="s">
        <v>93</v>
      </c>
    </row>
    <row r="142" spans="1:6" x14ac:dyDescent="0.2">
      <c r="A142" s="24" t="s">
        <v>79</v>
      </c>
      <c r="B142" s="25" t="s">
        <v>2</v>
      </c>
      <c r="C142" s="24" t="s">
        <v>78</v>
      </c>
      <c r="D142" s="105" t="s">
        <v>93</v>
      </c>
      <c r="E142" s="104" t="s">
        <v>2</v>
      </c>
      <c r="F142" s="106" t="s">
        <v>93</v>
      </c>
    </row>
    <row r="143" spans="1:6" x14ac:dyDescent="0.2">
      <c r="A143" s="24" t="s">
        <v>67</v>
      </c>
      <c r="B143" s="25" t="s">
        <v>2</v>
      </c>
      <c r="C143" s="24" t="s">
        <v>74</v>
      </c>
      <c r="D143" s="105" t="s">
        <v>93</v>
      </c>
      <c r="E143" s="104" t="s">
        <v>2</v>
      </c>
      <c r="F143" s="106" t="s">
        <v>93</v>
      </c>
    </row>
    <row r="144" spans="1:6" x14ac:dyDescent="0.2">
      <c r="A144" s="24" t="s">
        <v>71</v>
      </c>
      <c r="B144" s="25" t="s">
        <v>2</v>
      </c>
      <c r="C144" s="24" t="s">
        <v>69</v>
      </c>
      <c r="D144" s="105" t="s">
        <v>93</v>
      </c>
      <c r="E144" s="104" t="s">
        <v>2</v>
      </c>
      <c r="F144" s="106" t="s">
        <v>93</v>
      </c>
    </row>
    <row r="145" spans="1:6" x14ac:dyDescent="0.2">
      <c r="A145" s="24" t="s">
        <v>87</v>
      </c>
      <c r="B145" s="25" t="s">
        <v>2</v>
      </c>
      <c r="C145" s="24" t="s">
        <v>88</v>
      </c>
      <c r="D145" s="105" t="s">
        <v>93</v>
      </c>
      <c r="E145" s="104" t="s">
        <v>2</v>
      </c>
      <c r="F145" s="106" t="s">
        <v>93</v>
      </c>
    </row>
    <row r="146" spans="1:6" x14ac:dyDescent="0.2">
      <c r="A146" s="24" t="s">
        <v>92</v>
      </c>
      <c r="B146" s="25" t="s">
        <v>2</v>
      </c>
      <c r="C146" s="24" t="s">
        <v>70</v>
      </c>
      <c r="D146" s="105" t="s">
        <v>93</v>
      </c>
      <c r="E146" s="104" t="s">
        <v>2</v>
      </c>
      <c r="F146" s="106" t="s">
        <v>93</v>
      </c>
    </row>
    <row r="147" spans="1:6" ht="13.5" thickBot="1" x14ac:dyDescent="0.25">
      <c r="A147" s="17"/>
      <c r="B147" s="18"/>
      <c r="C147" s="17"/>
      <c r="D147" s="107"/>
      <c r="E147" s="108"/>
      <c r="F147" s="109"/>
    </row>
    <row r="148" spans="1:6" s="15" customFormat="1" ht="15.75" x14ac:dyDescent="0.25">
      <c r="A148" s="13" t="s">
        <v>114</v>
      </c>
      <c r="B148" s="13"/>
      <c r="C148" s="13"/>
      <c r="D148" s="110"/>
      <c r="F148" s="111"/>
    </row>
    <row r="149" spans="1:6" x14ac:dyDescent="0.2">
      <c r="A149" s="24" t="s">
        <v>90</v>
      </c>
      <c r="B149" s="25" t="s">
        <v>2</v>
      </c>
      <c r="C149" s="24" t="s">
        <v>79</v>
      </c>
      <c r="D149" s="105" t="s">
        <v>93</v>
      </c>
      <c r="E149" s="104" t="s">
        <v>2</v>
      </c>
      <c r="F149" s="106" t="s">
        <v>93</v>
      </c>
    </row>
    <row r="150" spans="1:6" x14ac:dyDescent="0.2">
      <c r="A150" s="24" t="s">
        <v>92</v>
      </c>
      <c r="B150" s="25" t="s">
        <v>2</v>
      </c>
      <c r="C150" s="24" t="s">
        <v>94</v>
      </c>
      <c r="D150" s="105" t="s">
        <v>93</v>
      </c>
      <c r="E150" s="104" t="s">
        <v>2</v>
      </c>
      <c r="F150" s="106" t="s">
        <v>93</v>
      </c>
    </row>
    <row r="151" spans="1:6" x14ac:dyDescent="0.2">
      <c r="A151" s="24" t="s">
        <v>70</v>
      </c>
      <c r="B151" s="25" t="s">
        <v>2</v>
      </c>
      <c r="C151" s="24" t="s">
        <v>67</v>
      </c>
      <c r="D151" s="105" t="s">
        <v>93</v>
      </c>
      <c r="E151" s="104" t="s">
        <v>2</v>
      </c>
      <c r="F151" s="106" t="s">
        <v>93</v>
      </c>
    </row>
    <row r="152" spans="1:6" x14ac:dyDescent="0.2">
      <c r="A152" s="24" t="s">
        <v>69</v>
      </c>
      <c r="B152" s="25" t="s">
        <v>2</v>
      </c>
      <c r="C152" s="24" t="s">
        <v>1</v>
      </c>
      <c r="D152" s="105" t="s">
        <v>93</v>
      </c>
      <c r="E152" s="104" t="s">
        <v>2</v>
      </c>
      <c r="F152" s="106" t="s">
        <v>93</v>
      </c>
    </row>
    <row r="153" spans="1:6" x14ac:dyDescent="0.2">
      <c r="A153" s="24" t="s">
        <v>74</v>
      </c>
      <c r="B153" s="25" t="s">
        <v>2</v>
      </c>
      <c r="C153" s="24" t="s">
        <v>3</v>
      </c>
      <c r="D153" s="105" t="s">
        <v>93</v>
      </c>
      <c r="E153" s="104" t="s">
        <v>2</v>
      </c>
      <c r="F153" s="106" t="s">
        <v>93</v>
      </c>
    </row>
    <row r="154" spans="1:6" x14ac:dyDescent="0.2">
      <c r="A154" s="24" t="s">
        <v>78</v>
      </c>
      <c r="B154" s="25" t="s">
        <v>2</v>
      </c>
      <c r="C154" s="24" t="s">
        <v>87</v>
      </c>
      <c r="D154" s="105" t="s">
        <v>93</v>
      </c>
      <c r="E154" s="104" t="s">
        <v>2</v>
      </c>
      <c r="F154" s="106" t="s">
        <v>93</v>
      </c>
    </row>
    <row r="155" spans="1:6" x14ac:dyDescent="0.2">
      <c r="A155" s="24" t="s">
        <v>68</v>
      </c>
      <c r="B155" s="25" t="s">
        <v>2</v>
      </c>
      <c r="C155" s="24" t="s">
        <v>4</v>
      </c>
      <c r="D155" s="105" t="s">
        <v>93</v>
      </c>
      <c r="E155" s="104" t="s">
        <v>2</v>
      </c>
      <c r="F155" s="106" t="s">
        <v>93</v>
      </c>
    </row>
    <row r="156" spans="1:6" x14ac:dyDescent="0.2">
      <c r="A156" s="24" t="s">
        <v>75</v>
      </c>
      <c r="B156" s="25" t="s">
        <v>2</v>
      </c>
      <c r="C156" s="24" t="s">
        <v>71</v>
      </c>
      <c r="D156" s="105" t="s">
        <v>93</v>
      </c>
      <c r="E156" s="104" t="s">
        <v>2</v>
      </c>
      <c r="F156" s="106" t="s">
        <v>93</v>
      </c>
    </row>
    <row r="157" spans="1:6" x14ac:dyDescent="0.2">
      <c r="A157" s="24" t="s">
        <v>95</v>
      </c>
      <c r="B157" s="25" t="s">
        <v>2</v>
      </c>
      <c r="C157" s="24" t="s">
        <v>88</v>
      </c>
      <c r="D157" s="105" t="s">
        <v>93</v>
      </c>
      <c r="E157" s="104" t="s">
        <v>2</v>
      </c>
      <c r="F157" s="106" t="s">
        <v>93</v>
      </c>
    </row>
    <row r="158" spans="1:6" ht="13.5" thickBot="1" x14ac:dyDescent="0.25">
      <c r="A158" s="17"/>
      <c r="B158" s="18"/>
      <c r="C158" s="17"/>
      <c r="D158" s="107"/>
      <c r="E158" s="108"/>
      <c r="F158" s="109"/>
    </row>
    <row r="159" spans="1:6" s="15" customFormat="1" ht="15.75" x14ac:dyDescent="0.25">
      <c r="A159" s="13" t="s">
        <v>115</v>
      </c>
      <c r="B159" s="13"/>
      <c r="C159" s="13"/>
      <c r="D159" s="110"/>
      <c r="F159" s="111"/>
    </row>
    <row r="160" spans="1:6" x14ac:dyDescent="0.2">
      <c r="A160" s="24" t="s">
        <v>87</v>
      </c>
      <c r="B160" s="25" t="s">
        <v>2</v>
      </c>
      <c r="C160" s="24" t="s">
        <v>90</v>
      </c>
      <c r="D160" s="105" t="s">
        <v>93</v>
      </c>
      <c r="E160" s="104" t="s">
        <v>2</v>
      </c>
      <c r="F160" s="106" t="s">
        <v>93</v>
      </c>
    </row>
    <row r="161" spans="1:6" x14ac:dyDescent="0.2">
      <c r="A161" s="24" t="s">
        <v>79</v>
      </c>
      <c r="B161" s="25" t="s">
        <v>2</v>
      </c>
      <c r="C161" s="24" t="s">
        <v>95</v>
      </c>
      <c r="D161" s="105" t="s">
        <v>93</v>
      </c>
      <c r="E161" s="104" t="s">
        <v>2</v>
      </c>
      <c r="F161" s="106" t="s">
        <v>93</v>
      </c>
    </row>
    <row r="162" spans="1:6" x14ac:dyDescent="0.2">
      <c r="A162" s="24" t="s">
        <v>71</v>
      </c>
      <c r="B162" s="25" t="s">
        <v>2</v>
      </c>
      <c r="C162" s="24" t="s">
        <v>68</v>
      </c>
      <c r="D162" s="105" t="s">
        <v>93</v>
      </c>
      <c r="E162" s="104" t="s">
        <v>2</v>
      </c>
      <c r="F162" s="106" t="s">
        <v>93</v>
      </c>
    </row>
    <row r="163" spans="1:6" x14ac:dyDescent="0.2">
      <c r="A163" s="24" t="s">
        <v>1</v>
      </c>
      <c r="B163" s="25" t="s">
        <v>2</v>
      </c>
      <c r="C163" s="24" t="s">
        <v>74</v>
      </c>
      <c r="D163" s="105" t="s">
        <v>93</v>
      </c>
      <c r="E163" s="104" t="s">
        <v>2</v>
      </c>
      <c r="F163" s="106" t="s">
        <v>93</v>
      </c>
    </row>
    <row r="164" spans="1:6" x14ac:dyDescent="0.2">
      <c r="A164" s="24" t="s">
        <v>94</v>
      </c>
      <c r="B164" s="25" t="s">
        <v>2</v>
      </c>
      <c r="C164" s="24" t="s">
        <v>69</v>
      </c>
      <c r="D164" s="105" t="s">
        <v>93</v>
      </c>
      <c r="E164" s="104" t="s">
        <v>2</v>
      </c>
      <c r="F164" s="106" t="s">
        <v>93</v>
      </c>
    </row>
    <row r="165" spans="1:6" x14ac:dyDescent="0.2">
      <c r="A165" s="24" t="s">
        <v>88</v>
      </c>
      <c r="B165" s="25" t="s">
        <v>2</v>
      </c>
      <c r="C165" s="24" t="s">
        <v>78</v>
      </c>
      <c r="D165" s="105" t="s">
        <v>93</v>
      </c>
      <c r="E165" s="104" t="s">
        <v>2</v>
      </c>
      <c r="F165" s="106" t="s">
        <v>93</v>
      </c>
    </row>
    <row r="166" spans="1:6" x14ac:dyDescent="0.2">
      <c r="A166" s="24" t="s">
        <v>4</v>
      </c>
      <c r="B166" s="25" t="s">
        <v>2</v>
      </c>
      <c r="C166" s="24" t="s">
        <v>75</v>
      </c>
      <c r="D166" s="105" t="s">
        <v>93</v>
      </c>
      <c r="E166" s="104" t="s">
        <v>2</v>
      </c>
      <c r="F166" s="106" t="s">
        <v>93</v>
      </c>
    </row>
    <row r="167" spans="1:6" x14ac:dyDescent="0.2">
      <c r="A167" s="24" t="s">
        <v>67</v>
      </c>
      <c r="B167" s="25" t="s">
        <v>2</v>
      </c>
      <c r="C167" s="24" t="s">
        <v>92</v>
      </c>
      <c r="D167" s="105" t="s">
        <v>93</v>
      </c>
      <c r="E167" s="104" t="s">
        <v>2</v>
      </c>
      <c r="F167" s="106" t="s">
        <v>93</v>
      </c>
    </row>
    <row r="168" spans="1:6" x14ac:dyDescent="0.2">
      <c r="A168" s="24" t="s">
        <v>3</v>
      </c>
      <c r="B168" s="25" t="s">
        <v>2</v>
      </c>
      <c r="C168" s="24" t="s">
        <v>70</v>
      </c>
      <c r="D168" s="105" t="s">
        <v>93</v>
      </c>
      <c r="E168" s="104" t="s">
        <v>2</v>
      </c>
      <c r="F168" s="106" t="s">
        <v>93</v>
      </c>
    </row>
    <row r="169" spans="1:6" ht="13.5" thickBot="1" x14ac:dyDescent="0.25">
      <c r="A169" s="17"/>
      <c r="B169" s="18"/>
      <c r="C169" s="17"/>
      <c r="D169" s="107"/>
      <c r="E169" s="108"/>
      <c r="F169" s="109"/>
    </row>
    <row r="170" spans="1:6" s="15" customFormat="1" ht="15.75" x14ac:dyDescent="0.25">
      <c r="A170" s="13" t="s">
        <v>116</v>
      </c>
      <c r="B170" s="13"/>
      <c r="C170" s="13"/>
      <c r="D170" s="110"/>
      <c r="F170" s="111"/>
    </row>
    <row r="171" spans="1:6" x14ac:dyDescent="0.2">
      <c r="A171" s="24" t="s">
        <v>70</v>
      </c>
      <c r="B171" s="25" t="s">
        <v>2</v>
      </c>
      <c r="C171" s="24" t="s">
        <v>1</v>
      </c>
      <c r="D171" s="105" t="s">
        <v>93</v>
      </c>
      <c r="E171" s="104" t="s">
        <v>2</v>
      </c>
      <c r="F171" s="106" t="s">
        <v>93</v>
      </c>
    </row>
    <row r="172" spans="1:6" x14ac:dyDescent="0.2">
      <c r="A172" s="24" t="s">
        <v>92</v>
      </c>
      <c r="B172" s="25" t="s">
        <v>2</v>
      </c>
      <c r="C172" s="24" t="s">
        <v>4</v>
      </c>
      <c r="D172" s="105" t="s">
        <v>93</v>
      </c>
      <c r="E172" s="104" t="s">
        <v>2</v>
      </c>
      <c r="F172" s="106" t="s">
        <v>93</v>
      </c>
    </row>
    <row r="173" spans="1:6" x14ac:dyDescent="0.2">
      <c r="A173" s="24" t="s">
        <v>95</v>
      </c>
      <c r="B173" s="25" t="s">
        <v>2</v>
      </c>
      <c r="C173" s="24" t="s">
        <v>71</v>
      </c>
      <c r="D173" s="105" t="s">
        <v>93</v>
      </c>
      <c r="E173" s="104" t="s">
        <v>2</v>
      </c>
      <c r="F173" s="106" t="s">
        <v>93</v>
      </c>
    </row>
    <row r="174" spans="1:6" x14ac:dyDescent="0.2">
      <c r="A174" s="24" t="s">
        <v>69</v>
      </c>
      <c r="B174" s="25" t="s">
        <v>2</v>
      </c>
      <c r="C174" s="24" t="s">
        <v>79</v>
      </c>
      <c r="D174" s="105" t="s">
        <v>93</v>
      </c>
      <c r="E174" s="104" t="s">
        <v>2</v>
      </c>
      <c r="F174" s="106" t="s">
        <v>93</v>
      </c>
    </row>
    <row r="175" spans="1:6" x14ac:dyDescent="0.2">
      <c r="A175" s="24" t="s">
        <v>74</v>
      </c>
      <c r="B175" s="25" t="s">
        <v>2</v>
      </c>
      <c r="C175" s="24" t="s">
        <v>94</v>
      </c>
      <c r="D175" s="105" t="s">
        <v>93</v>
      </c>
      <c r="E175" s="104" t="s">
        <v>2</v>
      </c>
      <c r="F175" s="106" t="s">
        <v>93</v>
      </c>
    </row>
    <row r="176" spans="1:6" x14ac:dyDescent="0.2">
      <c r="A176" s="24" t="s">
        <v>67</v>
      </c>
      <c r="B176" s="25" t="s">
        <v>2</v>
      </c>
      <c r="C176" s="24" t="s">
        <v>3</v>
      </c>
      <c r="D176" s="105" t="s">
        <v>93</v>
      </c>
      <c r="E176" s="104" t="s">
        <v>2</v>
      </c>
      <c r="F176" s="106" t="s">
        <v>93</v>
      </c>
    </row>
    <row r="177" spans="1:6" x14ac:dyDescent="0.2">
      <c r="A177" s="24" t="s">
        <v>68</v>
      </c>
      <c r="B177" s="25" t="s">
        <v>2</v>
      </c>
      <c r="C177" s="24" t="s">
        <v>87</v>
      </c>
      <c r="D177" s="105" t="s">
        <v>93</v>
      </c>
      <c r="E177" s="104" t="s">
        <v>2</v>
      </c>
      <c r="F177" s="106" t="s">
        <v>93</v>
      </c>
    </row>
    <row r="178" spans="1:6" x14ac:dyDescent="0.2">
      <c r="A178" s="5" t="s">
        <v>75</v>
      </c>
      <c r="B178" s="25" t="s">
        <v>2</v>
      </c>
      <c r="C178" s="24" t="s">
        <v>88</v>
      </c>
      <c r="D178" s="105" t="s">
        <v>93</v>
      </c>
      <c r="E178" s="104" t="s">
        <v>2</v>
      </c>
      <c r="F178" s="106" t="s">
        <v>93</v>
      </c>
    </row>
    <row r="179" spans="1:6" x14ac:dyDescent="0.2">
      <c r="A179" s="24" t="s">
        <v>90</v>
      </c>
      <c r="B179" s="25" t="s">
        <v>2</v>
      </c>
      <c r="C179" s="24" t="s">
        <v>78</v>
      </c>
      <c r="D179" s="105" t="s">
        <v>93</v>
      </c>
      <c r="E179" s="104" t="s">
        <v>2</v>
      </c>
      <c r="F179" s="106" t="s">
        <v>93</v>
      </c>
    </row>
    <row r="180" spans="1:6" ht="13.5" thickBot="1" x14ac:dyDescent="0.25">
      <c r="A180" s="17"/>
      <c r="B180" s="18"/>
      <c r="C180" s="17"/>
      <c r="D180" s="107"/>
      <c r="E180" s="108"/>
      <c r="F180" s="109"/>
    </row>
    <row r="181" spans="1:6" s="15" customFormat="1" ht="15.75" x14ac:dyDescent="0.25">
      <c r="A181" s="13" t="s">
        <v>117</v>
      </c>
      <c r="B181" s="13"/>
      <c r="C181" s="13"/>
      <c r="D181" s="110"/>
      <c r="F181" s="111"/>
    </row>
    <row r="182" spans="1:6" x14ac:dyDescent="0.2">
      <c r="A182" s="24" t="s">
        <v>3</v>
      </c>
      <c r="B182" s="25" t="s">
        <v>2</v>
      </c>
      <c r="C182" s="24" t="s">
        <v>92</v>
      </c>
      <c r="D182" s="105" t="s">
        <v>93</v>
      </c>
      <c r="E182" s="104" t="s">
        <v>2</v>
      </c>
      <c r="F182" s="106" t="s">
        <v>93</v>
      </c>
    </row>
    <row r="183" spans="1:6" x14ac:dyDescent="0.2">
      <c r="A183" s="24" t="s">
        <v>87</v>
      </c>
      <c r="B183" s="25" t="s">
        <v>2</v>
      </c>
      <c r="C183" s="24" t="s">
        <v>95</v>
      </c>
      <c r="D183" s="105" t="s">
        <v>93</v>
      </c>
      <c r="E183" s="104" t="s">
        <v>2</v>
      </c>
      <c r="F183" s="106" t="s">
        <v>93</v>
      </c>
    </row>
    <row r="184" spans="1:6" x14ac:dyDescent="0.2">
      <c r="A184" s="24" t="s">
        <v>1</v>
      </c>
      <c r="B184" s="25" t="s">
        <v>2</v>
      </c>
      <c r="C184" s="24" t="s">
        <v>68</v>
      </c>
      <c r="D184" s="105" t="s">
        <v>93</v>
      </c>
      <c r="E184" s="104" t="s">
        <v>2</v>
      </c>
      <c r="F184" s="106" t="s">
        <v>93</v>
      </c>
    </row>
    <row r="185" spans="1:6" x14ac:dyDescent="0.2">
      <c r="A185" s="24" t="s">
        <v>88</v>
      </c>
      <c r="B185" s="25" t="s">
        <v>2</v>
      </c>
      <c r="C185" s="24" t="s">
        <v>90</v>
      </c>
      <c r="D185" s="105" t="s">
        <v>93</v>
      </c>
      <c r="E185" s="104" t="s">
        <v>2</v>
      </c>
      <c r="F185" s="106" t="s">
        <v>93</v>
      </c>
    </row>
    <row r="186" spans="1:6" x14ac:dyDescent="0.2">
      <c r="A186" s="24" t="s">
        <v>71</v>
      </c>
      <c r="B186" s="25" t="s">
        <v>2</v>
      </c>
      <c r="C186" s="24" t="s">
        <v>74</v>
      </c>
      <c r="D186" s="105" t="s">
        <v>93</v>
      </c>
      <c r="E186" s="104" t="s">
        <v>2</v>
      </c>
      <c r="F186" s="106" t="s">
        <v>93</v>
      </c>
    </row>
    <row r="187" spans="1:6" x14ac:dyDescent="0.2">
      <c r="A187" s="24" t="s">
        <v>78</v>
      </c>
      <c r="B187" s="25" t="s">
        <v>2</v>
      </c>
      <c r="C187" s="24" t="s">
        <v>69</v>
      </c>
      <c r="D187" s="105" t="s">
        <v>93</v>
      </c>
      <c r="E187" s="104" t="s">
        <v>2</v>
      </c>
      <c r="F187" s="106" t="s">
        <v>93</v>
      </c>
    </row>
    <row r="188" spans="1:6" x14ac:dyDescent="0.2">
      <c r="A188" s="24" t="s">
        <v>79</v>
      </c>
      <c r="B188" s="25" t="s">
        <v>2</v>
      </c>
      <c r="C188" s="24" t="s">
        <v>75</v>
      </c>
      <c r="D188" s="105" t="s">
        <v>93</v>
      </c>
      <c r="E188" s="104" t="s">
        <v>2</v>
      </c>
      <c r="F188" s="106" t="s">
        <v>93</v>
      </c>
    </row>
    <row r="189" spans="1:6" x14ac:dyDescent="0.2">
      <c r="A189" s="24" t="s">
        <v>4</v>
      </c>
      <c r="B189" s="25" t="s">
        <v>2</v>
      </c>
      <c r="C189" s="5" t="s">
        <v>67</v>
      </c>
      <c r="D189" s="105" t="s">
        <v>93</v>
      </c>
      <c r="E189" s="104" t="s">
        <v>2</v>
      </c>
      <c r="F189" s="106" t="s">
        <v>93</v>
      </c>
    </row>
    <row r="190" spans="1:6" x14ac:dyDescent="0.2">
      <c r="A190" s="24" t="s">
        <v>94</v>
      </c>
      <c r="B190" s="25" t="s">
        <v>2</v>
      </c>
      <c r="C190" s="24" t="s">
        <v>70</v>
      </c>
      <c r="D190" s="105" t="s">
        <v>93</v>
      </c>
      <c r="E190" s="104" t="s">
        <v>2</v>
      </c>
      <c r="F190" s="106" t="s">
        <v>93</v>
      </c>
    </row>
    <row r="191" spans="1:6" ht="13.5" thickBot="1" x14ac:dyDescent="0.25">
      <c r="A191" s="17"/>
      <c r="B191" s="18"/>
      <c r="C191" s="17"/>
      <c r="D191" s="107"/>
      <c r="E191" s="108"/>
      <c r="F191" s="109"/>
    </row>
    <row r="192" spans="1:6" s="15" customFormat="1" ht="15.75" x14ac:dyDescent="0.25">
      <c r="A192" s="13" t="s">
        <v>101</v>
      </c>
      <c r="B192" s="13"/>
      <c r="D192" s="110"/>
      <c r="F192" s="111"/>
    </row>
    <row r="193" spans="1:6" x14ac:dyDescent="0.2">
      <c r="A193" s="24" t="s">
        <v>1</v>
      </c>
      <c r="B193" s="25" t="s">
        <v>2</v>
      </c>
      <c r="C193" s="24" t="s">
        <v>92</v>
      </c>
      <c r="D193" s="105" t="s">
        <v>93</v>
      </c>
      <c r="E193" s="104" t="s">
        <v>2</v>
      </c>
      <c r="F193" s="106" t="s">
        <v>93</v>
      </c>
    </row>
    <row r="194" spans="1:6" x14ac:dyDescent="0.2">
      <c r="A194" s="24" t="s">
        <v>94</v>
      </c>
      <c r="B194" s="25" t="s">
        <v>2</v>
      </c>
      <c r="C194" s="24" t="s">
        <v>67</v>
      </c>
      <c r="D194" s="105" t="s">
        <v>93</v>
      </c>
      <c r="E194" s="104" t="s">
        <v>2</v>
      </c>
      <c r="F194" s="106" t="s">
        <v>93</v>
      </c>
    </row>
    <row r="195" spans="1:6" x14ac:dyDescent="0.2">
      <c r="A195" s="24" t="s">
        <v>79</v>
      </c>
      <c r="B195" s="25" t="s">
        <v>2</v>
      </c>
      <c r="C195" s="24" t="s">
        <v>74</v>
      </c>
      <c r="D195" s="105" t="s">
        <v>93</v>
      </c>
      <c r="E195" s="104" t="s">
        <v>2</v>
      </c>
      <c r="F195" s="106" t="s">
        <v>93</v>
      </c>
    </row>
    <row r="196" spans="1:6" x14ac:dyDescent="0.2">
      <c r="A196" s="24" t="s">
        <v>71</v>
      </c>
      <c r="B196" s="25" t="s">
        <v>2</v>
      </c>
      <c r="C196" s="24" t="s">
        <v>70</v>
      </c>
      <c r="D196" s="105" t="s">
        <v>93</v>
      </c>
      <c r="E196" s="104" t="s">
        <v>2</v>
      </c>
      <c r="F196" s="106" t="s">
        <v>93</v>
      </c>
    </row>
    <row r="197" spans="1:6" x14ac:dyDescent="0.2">
      <c r="A197" s="24" t="s">
        <v>88</v>
      </c>
      <c r="B197" s="25" t="s">
        <v>2</v>
      </c>
      <c r="C197" s="24" t="s">
        <v>69</v>
      </c>
      <c r="D197" s="105" t="s">
        <v>93</v>
      </c>
      <c r="E197" s="104" t="s">
        <v>2</v>
      </c>
      <c r="F197" s="106" t="s">
        <v>93</v>
      </c>
    </row>
    <row r="198" spans="1:6" x14ac:dyDescent="0.2">
      <c r="A198" s="24" t="s">
        <v>87</v>
      </c>
      <c r="B198" s="25" t="s">
        <v>2</v>
      </c>
      <c r="C198" s="24" t="s">
        <v>75</v>
      </c>
      <c r="D198" s="105" t="s">
        <v>93</v>
      </c>
      <c r="E198" s="104" t="s">
        <v>2</v>
      </c>
      <c r="F198" s="106" t="s">
        <v>93</v>
      </c>
    </row>
    <row r="199" spans="1:6" x14ac:dyDescent="0.2">
      <c r="A199" s="24" t="s">
        <v>78</v>
      </c>
      <c r="B199" s="25" t="s">
        <v>2</v>
      </c>
      <c r="C199" s="24" t="s">
        <v>68</v>
      </c>
      <c r="D199" s="105" t="s">
        <v>93</v>
      </c>
      <c r="E199" s="104" t="s">
        <v>2</v>
      </c>
      <c r="F199" s="106" t="s">
        <v>93</v>
      </c>
    </row>
    <row r="200" spans="1:6" x14ac:dyDescent="0.2">
      <c r="A200" s="24" t="s">
        <v>90</v>
      </c>
      <c r="B200" s="25" t="s">
        <v>2</v>
      </c>
      <c r="C200" s="24" t="s">
        <v>95</v>
      </c>
      <c r="D200" s="105" t="s">
        <v>93</v>
      </c>
      <c r="E200" s="104" t="s">
        <v>2</v>
      </c>
      <c r="F200" s="106" t="s">
        <v>93</v>
      </c>
    </row>
    <row r="201" spans="1:6" x14ac:dyDescent="0.2">
      <c r="A201" s="24" t="s">
        <v>4</v>
      </c>
      <c r="B201" s="25" t="s">
        <v>2</v>
      </c>
      <c r="C201" s="24" t="s">
        <v>3</v>
      </c>
      <c r="D201" s="105" t="s">
        <v>93</v>
      </c>
      <c r="E201" s="104" t="s">
        <v>2</v>
      </c>
      <c r="F201" s="106" t="s">
        <v>93</v>
      </c>
    </row>
    <row r="202" spans="1:6" ht="13.5" thickBot="1" x14ac:dyDescent="0.25">
      <c r="A202" s="17"/>
      <c r="B202" s="18"/>
      <c r="C202" s="17"/>
      <c r="D202" s="107"/>
      <c r="E202" s="108"/>
      <c r="F202" s="109"/>
    </row>
    <row r="203" spans="1:6" s="15" customFormat="1" ht="15.75" x14ac:dyDescent="0.25">
      <c r="A203" s="13" t="s">
        <v>102</v>
      </c>
      <c r="B203" s="13"/>
      <c r="D203" s="110"/>
      <c r="F203" s="111"/>
    </row>
    <row r="204" spans="1:6" x14ac:dyDescent="0.2">
      <c r="A204" s="24" t="s">
        <v>95</v>
      </c>
      <c r="B204" s="25" t="s">
        <v>2</v>
      </c>
      <c r="C204" s="24" t="s">
        <v>78</v>
      </c>
      <c r="D204" s="105" t="s">
        <v>93</v>
      </c>
      <c r="E204" s="104" t="s">
        <v>2</v>
      </c>
      <c r="F204" s="106" t="s">
        <v>93</v>
      </c>
    </row>
    <row r="205" spans="1:6" x14ac:dyDescent="0.2">
      <c r="A205" s="24" t="s">
        <v>70</v>
      </c>
      <c r="B205" s="25" t="s">
        <v>2</v>
      </c>
      <c r="C205" s="24" t="s">
        <v>88</v>
      </c>
      <c r="D205" s="105" t="s">
        <v>93</v>
      </c>
      <c r="E205" s="104" t="s">
        <v>2</v>
      </c>
      <c r="F205" s="106" t="s">
        <v>93</v>
      </c>
    </row>
    <row r="206" spans="1:6" x14ac:dyDescent="0.2">
      <c r="A206" s="24" t="s">
        <v>3</v>
      </c>
      <c r="B206" s="25" t="s">
        <v>2</v>
      </c>
      <c r="C206" s="24" t="s">
        <v>94</v>
      </c>
      <c r="D206" s="105" t="s">
        <v>93</v>
      </c>
      <c r="E206" s="104" t="s">
        <v>2</v>
      </c>
      <c r="F206" s="106" t="s">
        <v>93</v>
      </c>
    </row>
    <row r="207" spans="1:6" x14ac:dyDescent="0.2">
      <c r="A207" s="24" t="s">
        <v>68</v>
      </c>
      <c r="B207" s="25" t="s">
        <v>2</v>
      </c>
      <c r="C207" s="24" t="s">
        <v>79</v>
      </c>
      <c r="D207" s="105" t="s">
        <v>93</v>
      </c>
      <c r="E207" s="104" t="s">
        <v>2</v>
      </c>
      <c r="F207" s="106" t="s">
        <v>93</v>
      </c>
    </row>
    <row r="208" spans="1:6" x14ac:dyDescent="0.2">
      <c r="A208" s="24" t="s">
        <v>67</v>
      </c>
      <c r="B208" s="25" t="s">
        <v>2</v>
      </c>
      <c r="C208" s="24" t="s">
        <v>71</v>
      </c>
      <c r="D208" s="105" t="s">
        <v>93</v>
      </c>
      <c r="E208" s="104" t="s">
        <v>2</v>
      </c>
      <c r="F208" s="106" t="s">
        <v>93</v>
      </c>
    </row>
    <row r="209" spans="1:6" x14ac:dyDescent="0.2">
      <c r="A209" s="24" t="s">
        <v>92</v>
      </c>
      <c r="B209" s="25" t="s">
        <v>2</v>
      </c>
      <c r="C209" s="24" t="s">
        <v>87</v>
      </c>
      <c r="D209" s="105" t="s">
        <v>93</v>
      </c>
      <c r="E209" s="104" t="s">
        <v>2</v>
      </c>
      <c r="F209" s="106" t="s">
        <v>93</v>
      </c>
    </row>
    <row r="210" spans="1:6" x14ac:dyDescent="0.2">
      <c r="A210" s="24" t="s">
        <v>75</v>
      </c>
      <c r="B210" s="25" t="s">
        <v>2</v>
      </c>
      <c r="C210" s="24" t="s">
        <v>1</v>
      </c>
      <c r="D210" s="105" t="s">
        <v>93</v>
      </c>
      <c r="E210" s="104" t="s">
        <v>2</v>
      </c>
      <c r="F210" s="106" t="s">
        <v>93</v>
      </c>
    </row>
    <row r="211" spans="1:6" x14ac:dyDescent="0.2">
      <c r="A211" s="24" t="s">
        <v>69</v>
      </c>
      <c r="B211" s="25" t="s">
        <v>2</v>
      </c>
      <c r="C211" s="24" t="s">
        <v>90</v>
      </c>
      <c r="D211" s="105" t="s">
        <v>93</v>
      </c>
      <c r="E211" s="104" t="s">
        <v>2</v>
      </c>
      <c r="F211" s="106" t="s">
        <v>93</v>
      </c>
    </row>
    <row r="212" spans="1:6" x14ac:dyDescent="0.2">
      <c r="A212" s="24" t="s">
        <v>74</v>
      </c>
      <c r="B212" s="25" t="s">
        <v>2</v>
      </c>
      <c r="C212" s="24" t="s">
        <v>4</v>
      </c>
      <c r="D212" s="105" t="s">
        <v>93</v>
      </c>
      <c r="E212" s="104" t="s">
        <v>2</v>
      </c>
      <c r="F212" s="106" t="s">
        <v>93</v>
      </c>
    </row>
    <row r="213" spans="1:6" ht="13.5" thickBot="1" x14ac:dyDescent="0.25">
      <c r="A213" s="17"/>
      <c r="B213" s="18"/>
      <c r="C213" s="17"/>
      <c r="D213" s="107"/>
      <c r="E213" s="108"/>
      <c r="F213" s="109"/>
    </row>
    <row r="214" spans="1:6" s="15" customFormat="1" ht="15.75" x14ac:dyDescent="0.25">
      <c r="A214" s="13" t="s">
        <v>103</v>
      </c>
      <c r="B214" s="13"/>
      <c r="D214" s="110"/>
      <c r="F214" s="111"/>
    </row>
    <row r="215" spans="1:6" x14ac:dyDescent="0.2">
      <c r="A215" s="24" t="s">
        <v>90</v>
      </c>
      <c r="B215" s="25" t="s">
        <v>2</v>
      </c>
      <c r="C215" s="24" t="s">
        <v>70</v>
      </c>
      <c r="D215" s="105" t="s">
        <v>93</v>
      </c>
      <c r="E215" s="104" t="s">
        <v>2</v>
      </c>
      <c r="F215" s="106" t="s">
        <v>93</v>
      </c>
    </row>
    <row r="216" spans="1:6" x14ac:dyDescent="0.2">
      <c r="A216" s="24" t="s">
        <v>87</v>
      </c>
      <c r="B216" s="25" t="s">
        <v>2</v>
      </c>
      <c r="C216" s="24" t="s">
        <v>74</v>
      </c>
      <c r="D216" s="105" t="s">
        <v>93</v>
      </c>
      <c r="E216" s="104" t="s">
        <v>2</v>
      </c>
      <c r="F216" s="106" t="s">
        <v>93</v>
      </c>
    </row>
    <row r="217" spans="1:6" x14ac:dyDescent="0.2">
      <c r="A217" s="24" t="s">
        <v>71</v>
      </c>
      <c r="B217" s="25" t="s">
        <v>2</v>
      </c>
      <c r="C217" s="24" t="s">
        <v>3</v>
      </c>
      <c r="D217" s="105" t="s">
        <v>93</v>
      </c>
      <c r="E217" s="104" t="s">
        <v>2</v>
      </c>
      <c r="F217" s="106" t="s">
        <v>93</v>
      </c>
    </row>
    <row r="218" spans="1:6" x14ac:dyDescent="0.2">
      <c r="A218" s="24" t="s">
        <v>79</v>
      </c>
      <c r="B218" s="25" t="s">
        <v>2</v>
      </c>
      <c r="C218" s="24" t="s">
        <v>92</v>
      </c>
      <c r="D218" s="105" t="s">
        <v>93</v>
      </c>
      <c r="E218" s="104" t="s">
        <v>2</v>
      </c>
      <c r="F218" s="106" t="s">
        <v>93</v>
      </c>
    </row>
    <row r="219" spans="1:6" x14ac:dyDescent="0.2">
      <c r="A219" s="24" t="s">
        <v>78</v>
      </c>
      <c r="B219" s="25" t="s">
        <v>2</v>
      </c>
      <c r="C219" s="24" t="s">
        <v>75</v>
      </c>
      <c r="D219" s="105" t="s">
        <v>93</v>
      </c>
      <c r="E219" s="104" t="s">
        <v>2</v>
      </c>
      <c r="F219" s="106" t="s">
        <v>93</v>
      </c>
    </row>
    <row r="220" spans="1:6" x14ac:dyDescent="0.2">
      <c r="A220" s="24" t="s">
        <v>1</v>
      </c>
      <c r="B220" s="25" t="s">
        <v>2</v>
      </c>
      <c r="C220" s="24" t="s">
        <v>67</v>
      </c>
      <c r="D220" s="105" t="s">
        <v>93</v>
      </c>
      <c r="E220" s="104" t="s">
        <v>2</v>
      </c>
      <c r="F220" s="106" t="s">
        <v>93</v>
      </c>
    </row>
    <row r="221" spans="1:6" x14ac:dyDescent="0.2">
      <c r="A221" s="24" t="s">
        <v>4</v>
      </c>
      <c r="B221" s="25" t="s">
        <v>2</v>
      </c>
      <c r="C221" s="24" t="s">
        <v>94</v>
      </c>
      <c r="D221" s="105" t="s">
        <v>93</v>
      </c>
      <c r="E221" s="104" t="s">
        <v>2</v>
      </c>
      <c r="F221" s="106" t="s">
        <v>93</v>
      </c>
    </row>
    <row r="222" spans="1:6" x14ac:dyDescent="0.2">
      <c r="A222" s="24" t="s">
        <v>95</v>
      </c>
      <c r="B222" s="25" t="s">
        <v>2</v>
      </c>
      <c r="C222" s="24" t="s">
        <v>69</v>
      </c>
      <c r="D222" s="105" t="s">
        <v>93</v>
      </c>
      <c r="E222" s="104" t="s">
        <v>2</v>
      </c>
      <c r="F222" s="106" t="s">
        <v>93</v>
      </c>
    </row>
    <row r="223" spans="1:6" x14ac:dyDescent="0.2">
      <c r="A223" s="24" t="s">
        <v>88</v>
      </c>
      <c r="B223" s="25" t="s">
        <v>2</v>
      </c>
      <c r="C223" s="24" t="s">
        <v>68</v>
      </c>
      <c r="D223" s="105" t="s">
        <v>93</v>
      </c>
      <c r="E223" s="104" t="s">
        <v>2</v>
      </c>
      <c r="F223" s="106" t="s">
        <v>93</v>
      </c>
    </row>
    <row r="224" spans="1:6" ht="13.5" thickBot="1" x14ac:dyDescent="0.25">
      <c r="A224" s="17"/>
      <c r="B224" s="18"/>
      <c r="C224" s="17"/>
      <c r="D224" s="107"/>
      <c r="E224" s="108"/>
      <c r="F224" s="109"/>
    </row>
    <row r="225" spans="1:6" s="15" customFormat="1" ht="15.75" x14ac:dyDescent="0.25">
      <c r="A225" s="13" t="s">
        <v>104</v>
      </c>
      <c r="B225" s="13"/>
      <c r="D225" s="110"/>
      <c r="F225" s="111"/>
    </row>
    <row r="226" spans="1:6" x14ac:dyDescent="0.2">
      <c r="A226" s="24" t="s">
        <v>68</v>
      </c>
      <c r="B226" s="25" t="s">
        <v>2</v>
      </c>
      <c r="C226" s="24" t="s">
        <v>69</v>
      </c>
      <c r="D226" s="105" t="s">
        <v>93</v>
      </c>
      <c r="E226" s="104" t="s">
        <v>2</v>
      </c>
      <c r="F226" s="106" t="s">
        <v>93</v>
      </c>
    </row>
    <row r="227" spans="1:6" x14ac:dyDescent="0.2">
      <c r="A227" s="24" t="s">
        <v>94</v>
      </c>
      <c r="B227" s="25" t="s">
        <v>2</v>
      </c>
      <c r="C227" s="24" t="s">
        <v>87</v>
      </c>
      <c r="D227" s="105" t="s">
        <v>93</v>
      </c>
      <c r="E227" s="104" t="s">
        <v>2</v>
      </c>
      <c r="F227" s="106" t="s">
        <v>93</v>
      </c>
    </row>
    <row r="228" spans="1:6" x14ac:dyDescent="0.2">
      <c r="A228" s="24" t="s">
        <v>74</v>
      </c>
      <c r="B228" s="25" t="s">
        <v>2</v>
      </c>
      <c r="C228" s="24" t="s">
        <v>90</v>
      </c>
      <c r="D228" s="105" t="s">
        <v>93</v>
      </c>
      <c r="E228" s="104" t="s">
        <v>2</v>
      </c>
      <c r="F228" s="106" t="s">
        <v>93</v>
      </c>
    </row>
    <row r="229" spans="1:6" x14ac:dyDescent="0.2">
      <c r="A229" s="24" t="s">
        <v>67</v>
      </c>
      <c r="B229" s="25" t="s">
        <v>2</v>
      </c>
      <c r="C229" s="24" t="s">
        <v>78</v>
      </c>
      <c r="D229" s="105" t="s">
        <v>93</v>
      </c>
      <c r="E229" s="104" t="s">
        <v>2</v>
      </c>
      <c r="F229" s="106" t="s">
        <v>93</v>
      </c>
    </row>
    <row r="230" spans="1:6" x14ac:dyDescent="0.2">
      <c r="A230" s="24" t="s">
        <v>4</v>
      </c>
      <c r="B230" s="25" t="s">
        <v>2</v>
      </c>
      <c r="C230" s="24" t="s">
        <v>88</v>
      </c>
      <c r="D230" s="105" t="s">
        <v>93</v>
      </c>
      <c r="E230" s="104" t="s">
        <v>2</v>
      </c>
      <c r="F230" s="106" t="s">
        <v>93</v>
      </c>
    </row>
    <row r="231" spans="1:6" x14ac:dyDescent="0.2">
      <c r="A231" s="24" t="s">
        <v>92</v>
      </c>
      <c r="B231" s="25" t="s">
        <v>2</v>
      </c>
      <c r="C231" s="24" t="s">
        <v>71</v>
      </c>
      <c r="D231" s="105" t="s">
        <v>93</v>
      </c>
      <c r="E231" s="104" t="s">
        <v>2</v>
      </c>
      <c r="F231" s="106" t="s">
        <v>93</v>
      </c>
    </row>
    <row r="232" spans="1:6" x14ac:dyDescent="0.2">
      <c r="A232" s="24" t="s">
        <v>3</v>
      </c>
      <c r="B232" s="25" t="s">
        <v>2</v>
      </c>
      <c r="C232" s="24" t="s">
        <v>1</v>
      </c>
      <c r="D232" s="105" t="s">
        <v>93</v>
      </c>
      <c r="E232" s="104" t="s">
        <v>2</v>
      </c>
      <c r="F232" s="106" t="s">
        <v>93</v>
      </c>
    </row>
    <row r="233" spans="1:6" x14ac:dyDescent="0.2">
      <c r="A233" s="24" t="s">
        <v>70</v>
      </c>
      <c r="B233" s="25" t="s">
        <v>2</v>
      </c>
      <c r="C233" s="24" t="s">
        <v>79</v>
      </c>
      <c r="D233" s="105" t="s">
        <v>93</v>
      </c>
      <c r="E233" s="104" t="s">
        <v>2</v>
      </c>
      <c r="F233" s="106" t="s">
        <v>93</v>
      </c>
    </row>
    <row r="234" spans="1:6" x14ac:dyDescent="0.2">
      <c r="A234" s="24" t="s">
        <v>75</v>
      </c>
      <c r="B234" s="25" t="s">
        <v>2</v>
      </c>
      <c r="C234" s="24" t="s">
        <v>95</v>
      </c>
      <c r="D234" s="105" t="s">
        <v>93</v>
      </c>
      <c r="E234" s="104" t="s">
        <v>2</v>
      </c>
      <c r="F234" s="106" t="s">
        <v>93</v>
      </c>
    </row>
    <row r="235" spans="1:6" ht="13.5" thickBot="1" x14ac:dyDescent="0.25">
      <c r="A235" s="17"/>
      <c r="B235" s="18"/>
      <c r="C235" s="17"/>
      <c r="D235" s="107"/>
      <c r="E235" s="108"/>
      <c r="F235" s="109"/>
    </row>
    <row r="236" spans="1:6" s="15" customFormat="1" ht="15.75" x14ac:dyDescent="0.25">
      <c r="A236" s="13" t="s">
        <v>105</v>
      </c>
      <c r="B236" s="13"/>
      <c r="D236" s="110"/>
      <c r="F236" s="111"/>
    </row>
    <row r="237" spans="1:6" x14ac:dyDescent="0.2">
      <c r="A237" s="24" t="s">
        <v>87</v>
      </c>
      <c r="B237" s="25" t="s">
        <v>2</v>
      </c>
      <c r="C237" s="24" t="s">
        <v>70</v>
      </c>
      <c r="D237" s="105" t="s">
        <v>93</v>
      </c>
      <c r="E237" s="104" t="s">
        <v>2</v>
      </c>
      <c r="F237" s="106" t="s">
        <v>93</v>
      </c>
    </row>
    <row r="238" spans="1:6" x14ac:dyDescent="0.2">
      <c r="A238" s="24" t="s">
        <v>90</v>
      </c>
      <c r="B238" s="25" t="s">
        <v>2</v>
      </c>
      <c r="C238" s="24" t="s">
        <v>68</v>
      </c>
      <c r="D238" s="105" t="s">
        <v>93</v>
      </c>
      <c r="E238" s="104" t="s">
        <v>2</v>
      </c>
      <c r="F238" s="106" t="s">
        <v>93</v>
      </c>
    </row>
    <row r="239" spans="1:6" x14ac:dyDescent="0.2">
      <c r="A239" s="24" t="s">
        <v>79</v>
      </c>
      <c r="B239" s="25" t="s">
        <v>2</v>
      </c>
      <c r="C239" s="24" t="s">
        <v>3</v>
      </c>
      <c r="D239" s="105" t="s">
        <v>93</v>
      </c>
      <c r="E239" s="104" t="s">
        <v>2</v>
      </c>
      <c r="F239" s="106" t="s">
        <v>93</v>
      </c>
    </row>
    <row r="240" spans="1:6" x14ac:dyDescent="0.2">
      <c r="A240" s="24" t="s">
        <v>95</v>
      </c>
      <c r="B240" s="25" t="s">
        <v>2</v>
      </c>
      <c r="C240" s="24" t="s">
        <v>74</v>
      </c>
      <c r="D240" s="105" t="s">
        <v>93</v>
      </c>
      <c r="E240" s="104" t="s">
        <v>2</v>
      </c>
      <c r="F240" s="106" t="s">
        <v>93</v>
      </c>
    </row>
    <row r="241" spans="1:6" x14ac:dyDescent="0.2">
      <c r="A241" s="24" t="s">
        <v>69</v>
      </c>
      <c r="B241" s="25" t="s">
        <v>2</v>
      </c>
      <c r="C241" s="24" t="s">
        <v>75</v>
      </c>
      <c r="D241" s="105" t="s">
        <v>93</v>
      </c>
      <c r="E241" s="104" t="s">
        <v>2</v>
      </c>
      <c r="F241" s="106" t="s">
        <v>93</v>
      </c>
    </row>
    <row r="242" spans="1:6" x14ac:dyDescent="0.2">
      <c r="A242" s="24" t="s">
        <v>78</v>
      </c>
      <c r="B242" s="25" t="s">
        <v>2</v>
      </c>
      <c r="C242" s="24" t="s">
        <v>92</v>
      </c>
      <c r="D242" s="105" t="s">
        <v>93</v>
      </c>
      <c r="E242" s="104" t="s">
        <v>2</v>
      </c>
      <c r="F242" s="106" t="s">
        <v>93</v>
      </c>
    </row>
    <row r="243" spans="1:6" x14ac:dyDescent="0.2">
      <c r="A243" s="24" t="s">
        <v>1</v>
      </c>
      <c r="B243" s="25" t="s">
        <v>2</v>
      </c>
      <c r="C243" s="24" t="s">
        <v>4</v>
      </c>
      <c r="D243" s="105" t="s">
        <v>93</v>
      </c>
      <c r="E243" s="104" t="s">
        <v>2</v>
      </c>
      <c r="F243" s="106" t="s">
        <v>93</v>
      </c>
    </row>
    <row r="244" spans="1:6" x14ac:dyDescent="0.2">
      <c r="A244" s="24" t="s">
        <v>71</v>
      </c>
      <c r="B244" s="25" t="s">
        <v>2</v>
      </c>
      <c r="C244" s="24" t="s">
        <v>94</v>
      </c>
      <c r="D244" s="105" t="s">
        <v>93</v>
      </c>
      <c r="E244" s="104" t="s">
        <v>2</v>
      </c>
      <c r="F244" s="106" t="s">
        <v>93</v>
      </c>
    </row>
    <row r="245" spans="1:6" x14ac:dyDescent="0.2">
      <c r="A245" s="24" t="s">
        <v>88</v>
      </c>
      <c r="B245" s="25" t="s">
        <v>2</v>
      </c>
      <c r="C245" s="24" t="s">
        <v>67</v>
      </c>
      <c r="D245" s="105" t="s">
        <v>93</v>
      </c>
      <c r="E245" s="104" t="s">
        <v>2</v>
      </c>
      <c r="F245" s="106" t="s">
        <v>93</v>
      </c>
    </row>
    <row r="246" spans="1:6" ht="13.5" thickBot="1" x14ac:dyDescent="0.25">
      <c r="A246" s="17"/>
      <c r="B246" s="18"/>
      <c r="C246" s="17"/>
      <c r="D246" s="107"/>
      <c r="E246" s="108"/>
      <c r="F246" s="109"/>
    </row>
    <row r="247" spans="1:6" s="15" customFormat="1" ht="15.75" x14ac:dyDescent="0.25">
      <c r="A247" s="13" t="s">
        <v>106</v>
      </c>
      <c r="B247" s="13"/>
      <c r="D247" s="110"/>
      <c r="F247" s="111"/>
    </row>
    <row r="248" spans="1:6" x14ac:dyDescent="0.2">
      <c r="A248" s="24" t="s">
        <v>68</v>
      </c>
      <c r="B248" s="25" t="s">
        <v>2</v>
      </c>
      <c r="C248" s="24" t="s">
        <v>95</v>
      </c>
      <c r="D248" s="105" t="s">
        <v>93</v>
      </c>
      <c r="E248" s="104" t="s">
        <v>2</v>
      </c>
      <c r="F248" s="106" t="s">
        <v>93</v>
      </c>
    </row>
    <row r="249" spans="1:6" x14ac:dyDescent="0.2">
      <c r="A249" s="24" t="s">
        <v>74</v>
      </c>
      <c r="B249" s="25" t="s">
        <v>2</v>
      </c>
      <c r="C249" s="24" t="s">
        <v>88</v>
      </c>
      <c r="D249" s="105" t="s">
        <v>93</v>
      </c>
      <c r="E249" s="104" t="s">
        <v>2</v>
      </c>
      <c r="F249" s="106" t="s">
        <v>93</v>
      </c>
    </row>
    <row r="250" spans="1:6" x14ac:dyDescent="0.2">
      <c r="A250" s="24" t="s">
        <v>70</v>
      </c>
      <c r="B250" s="25" t="s">
        <v>2</v>
      </c>
      <c r="C250" s="24" t="s">
        <v>78</v>
      </c>
      <c r="D250" s="105" t="s">
        <v>93</v>
      </c>
      <c r="E250" s="104" t="s">
        <v>2</v>
      </c>
      <c r="F250" s="106" t="s">
        <v>93</v>
      </c>
    </row>
    <row r="251" spans="1:6" x14ac:dyDescent="0.2">
      <c r="A251" s="24" t="s">
        <v>92</v>
      </c>
      <c r="B251" s="25" t="s">
        <v>2</v>
      </c>
      <c r="C251" s="24" t="s">
        <v>69</v>
      </c>
      <c r="D251" s="105" t="s">
        <v>93</v>
      </c>
      <c r="E251" s="104" t="s">
        <v>2</v>
      </c>
      <c r="F251" s="106" t="s">
        <v>93</v>
      </c>
    </row>
    <row r="252" spans="1:6" x14ac:dyDescent="0.2">
      <c r="A252" s="24" t="s">
        <v>67</v>
      </c>
      <c r="B252" s="25" t="s">
        <v>2</v>
      </c>
      <c r="C252" s="24" t="s">
        <v>79</v>
      </c>
      <c r="D252" s="105" t="s">
        <v>93</v>
      </c>
      <c r="E252" s="104" t="s">
        <v>2</v>
      </c>
      <c r="F252" s="106" t="s">
        <v>93</v>
      </c>
    </row>
    <row r="253" spans="1:6" x14ac:dyDescent="0.2">
      <c r="A253" s="24" t="s">
        <v>3</v>
      </c>
      <c r="B253" s="25" t="s">
        <v>2</v>
      </c>
      <c r="C253" s="24" t="s">
        <v>87</v>
      </c>
      <c r="D253" s="105" t="s">
        <v>93</v>
      </c>
      <c r="E253" s="104" t="s">
        <v>2</v>
      </c>
      <c r="F253" s="106" t="s">
        <v>93</v>
      </c>
    </row>
    <row r="254" spans="1:6" x14ac:dyDescent="0.2">
      <c r="A254" s="24" t="s">
        <v>4</v>
      </c>
      <c r="B254" s="25" t="s">
        <v>2</v>
      </c>
      <c r="C254" s="24" t="s">
        <v>71</v>
      </c>
      <c r="D254" s="105" t="s">
        <v>93</v>
      </c>
      <c r="E254" s="104" t="s">
        <v>2</v>
      </c>
      <c r="F254" s="106" t="s">
        <v>93</v>
      </c>
    </row>
    <row r="255" spans="1:6" x14ac:dyDescent="0.2">
      <c r="A255" s="24" t="s">
        <v>75</v>
      </c>
      <c r="B255" s="25" t="s">
        <v>2</v>
      </c>
      <c r="C255" s="24" t="s">
        <v>90</v>
      </c>
      <c r="D255" s="105" t="s">
        <v>93</v>
      </c>
      <c r="E255" s="104" t="s">
        <v>2</v>
      </c>
      <c r="F255" s="106" t="s">
        <v>93</v>
      </c>
    </row>
    <row r="256" spans="1:6" x14ac:dyDescent="0.2">
      <c r="A256" s="24" t="s">
        <v>94</v>
      </c>
      <c r="B256" s="25" t="s">
        <v>2</v>
      </c>
      <c r="C256" s="24" t="s">
        <v>1</v>
      </c>
      <c r="D256" s="105" t="s">
        <v>93</v>
      </c>
      <c r="E256" s="104" t="s">
        <v>2</v>
      </c>
      <c r="F256" s="106" t="s">
        <v>93</v>
      </c>
    </row>
    <row r="257" spans="1:6" ht="13.5" thickBot="1" x14ac:dyDescent="0.25">
      <c r="A257" s="17"/>
      <c r="B257" s="18"/>
      <c r="C257" s="17"/>
      <c r="D257" s="107"/>
      <c r="E257" s="108"/>
      <c r="F257" s="109"/>
    </row>
    <row r="258" spans="1:6" s="15" customFormat="1" ht="15.75" x14ac:dyDescent="0.25">
      <c r="A258" s="13" t="s">
        <v>118</v>
      </c>
      <c r="B258" s="13"/>
      <c r="D258" s="110"/>
      <c r="F258" s="111"/>
    </row>
    <row r="259" spans="1:6" x14ac:dyDescent="0.2">
      <c r="A259" s="24" t="s">
        <v>87</v>
      </c>
      <c r="B259" s="25" t="s">
        <v>2</v>
      </c>
      <c r="C259" s="24" t="s">
        <v>67</v>
      </c>
      <c r="D259" s="105" t="s">
        <v>93</v>
      </c>
      <c r="E259" s="104" t="s">
        <v>2</v>
      </c>
      <c r="F259" s="106" t="s">
        <v>93</v>
      </c>
    </row>
    <row r="260" spans="1:6" x14ac:dyDescent="0.2">
      <c r="A260" s="24" t="s">
        <v>79</v>
      </c>
      <c r="B260" s="25" t="s">
        <v>2</v>
      </c>
      <c r="C260" s="24" t="s">
        <v>4</v>
      </c>
      <c r="D260" s="105" t="s">
        <v>93</v>
      </c>
      <c r="E260" s="104" t="s">
        <v>2</v>
      </c>
      <c r="F260" s="106" t="s">
        <v>93</v>
      </c>
    </row>
    <row r="261" spans="1:6" x14ac:dyDescent="0.2">
      <c r="A261" s="24" t="s">
        <v>69</v>
      </c>
      <c r="B261" s="25" t="s">
        <v>2</v>
      </c>
      <c r="C261" s="24" t="s">
        <v>74</v>
      </c>
      <c r="D261" s="105" t="s">
        <v>93</v>
      </c>
      <c r="E261" s="104" t="s">
        <v>2</v>
      </c>
      <c r="F261" s="106" t="s">
        <v>93</v>
      </c>
    </row>
    <row r="262" spans="1:6" x14ac:dyDescent="0.2">
      <c r="A262" s="24" t="s">
        <v>78</v>
      </c>
      <c r="B262" s="25" t="s">
        <v>2</v>
      </c>
      <c r="C262" s="24" t="s">
        <v>94</v>
      </c>
      <c r="D262" s="105" t="s">
        <v>93</v>
      </c>
      <c r="E262" s="104" t="s">
        <v>2</v>
      </c>
      <c r="F262" s="106" t="s">
        <v>93</v>
      </c>
    </row>
    <row r="263" spans="1:6" x14ac:dyDescent="0.2">
      <c r="A263" s="24" t="s">
        <v>88</v>
      </c>
      <c r="B263" s="25" t="s">
        <v>2</v>
      </c>
      <c r="C263" s="24" t="s">
        <v>3</v>
      </c>
      <c r="D263" s="105" t="s">
        <v>93</v>
      </c>
      <c r="E263" s="104" t="s">
        <v>2</v>
      </c>
      <c r="F263" s="106" t="s">
        <v>93</v>
      </c>
    </row>
    <row r="264" spans="1:6" x14ac:dyDescent="0.2">
      <c r="A264" s="24" t="s">
        <v>71</v>
      </c>
      <c r="B264" s="25" t="s">
        <v>2</v>
      </c>
      <c r="C264" s="24" t="s">
        <v>1</v>
      </c>
      <c r="D264" s="105" t="s">
        <v>93</v>
      </c>
      <c r="E264" s="104" t="s">
        <v>2</v>
      </c>
      <c r="F264" s="106" t="s">
        <v>93</v>
      </c>
    </row>
    <row r="265" spans="1:6" x14ac:dyDescent="0.2">
      <c r="A265" s="24" t="s">
        <v>95</v>
      </c>
      <c r="B265" s="25" t="s">
        <v>2</v>
      </c>
      <c r="C265" s="24" t="s">
        <v>70</v>
      </c>
      <c r="D265" s="105" t="s">
        <v>93</v>
      </c>
      <c r="E265" s="104" t="s">
        <v>2</v>
      </c>
      <c r="F265" s="106" t="s">
        <v>93</v>
      </c>
    </row>
    <row r="266" spans="1:6" x14ac:dyDescent="0.2">
      <c r="A266" s="24" t="s">
        <v>90</v>
      </c>
      <c r="B266" s="25" t="s">
        <v>2</v>
      </c>
      <c r="C266" s="24" t="s">
        <v>92</v>
      </c>
      <c r="D266" s="105" t="s">
        <v>93</v>
      </c>
      <c r="E266" s="104" t="s">
        <v>2</v>
      </c>
      <c r="F266" s="106" t="s">
        <v>93</v>
      </c>
    </row>
    <row r="267" spans="1:6" x14ac:dyDescent="0.2">
      <c r="A267" s="24" t="s">
        <v>75</v>
      </c>
      <c r="B267" s="25" t="s">
        <v>2</v>
      </c>
      <c r="C267" s="24" t="s">
        <v>68</v>
      </c>
      <c r="D267" s="105" t="s">
        <v>93</v>
      </c>
      <c r="E267" s="104" t="s">
        <v>2</v>
      </c>
      <c r="F267" s="106" t="s">
        <v>93</v>
      </c>
    </row>
    <row r="268" spans="1:6" ht="13.5" thickBot="1" x14ac:dyDescent="0.25">
      <c r="A268" s="17"/>
      <c r="B268" s="18"/>
      <c r="C268" s="17"/>
      <c r="D268" s="107"/>
      <c r="E268" s="108"/>
      <c r="F268" s="109"/>
    </row>
    <row r="269" spans="1:6" s="15" customFormat="1" ht="15.75" x14ac:dyDescent="0.25">
      <c r="A269" s="13" t="s">
        <v>119</v>
      </c>
      <c r="B269" s="13"/>
      <c r="D269" s="110"/>
      <c r="F269" s="111"/>
    </row>
    <row r="270" spans="1:6" x14ac:dyDescent="0.2">
      <c r="A270" s="24" t="s">
        <v>67</v>
      </c>
      <c r="B270" s="25" t="s">
        <v>2</v>
      </c>
      <c r="C270" s="24" t="s">
        <v>90</v>
      </c>
      <c r="D270" s="105" t="s">
        <v>93</v>
      </c>
      <c r="E270" s="104" t="s">
        <v>2</v>
      </c>
      <c r="F270" s="106" t="s">
        <v>93</v>
      </c>
    </row>
    <row r="271" spans="1:6" x14ac:dyDescent="0.2">
      <c r="A271" s="24" t="s">
        <v>1</v>
      </c>
      <c r="B271" s="25" t="s">
        <v>2</v>
      </c>
      <c r="C271" s="24" t="s">
        <v>88</v>
      </c>
      <c r="D271" s="105" t="s">
        <v>93</v>
      </c>
      <c r="E271" s="104" t="s">
        <v>2</v>
      </c>
      <c r="F271" s="106" t="s">
        <v>93</v>
      </c>
    </row>
    <row r="272" spans="1:6" x14ac:dyDescent="0.2">
      <c r="A272" s="24" t="s">
        <v>74</v>
      </c>
      <c r="B272" s="25" t="s">
        <v>2</v>
      </c>
      <c r="C272" s="24" t="s">
        <v>75</v>
      </c>
      <c r="D272" s="105" t="s">
        <v>93</v>
      </c>
      <c r="E272" s="104" t="s">
        <v>2</v>
      </c>
      <c r="F272" s="106" t="s">
        <v>93</v>
      </c>
    </row>
    <row r="273" spans="1:6" x14ac:dyDescent="0.2">
      <c r="A273" s="24" t="s">
        <v>4</v>
      </c>
      <c r="B273" s="25" t="s">
        <v>2</v>
      </c>
      <c r="C273" s="24" t="s">
        <v>87</v>
      </c>
      <c r="D273" s="105" t="s">
        <v>93</v>
      </c>
      <c r="E273" s="104" t="s">
        <v>2</v>
      </c>
      <c r="F273" s="106" t="s">
        <v>93</v>
      </c>
    </row>
    <row r="274" spans="1:6" x14ac:dyDescent="0.2">
      <c r="A274" s="24" t="s">
        <v>71</v>
      </c>
      <c r="B274" s="25" t="s">
        <v>2</v>
      </c>
      <c r="C274" s="24" t="s">
        <v>78</v>
      </c>
      <c r="D274" s="105" t="s">
        <v>93</v>
      </c>
      <c r="E274" s="104" t="s">
        <v>2</v>
      </c>
      <c r="F274" s="106" t="s">
        <v>93</v>
      </c>
    </row>
    <row r="275" spans="1:6" x14ac:dyDescent="0.2">
      <c r="A275" s="24" t="s">
        <v>70</v>
      </c>
      <c r="B275" s="25" t="s">
        <v>2</v>
      </c>
      <c r="C275" s="24" t="s">
        <v>69</v>
      </c>
      <c r="D275" s="105" t="s">
        <v>93</v>
      </c>
      <c r="E275" s="104" t="s">
        <v>2</v>
      </c>
      <c r="F275" s="106" t="s">
        <v>93</v>
      </c>
    </row>
    <row r="276" spans="1:6" x14ac:dyDescent="0.2">
      <c r="A276" s="24" t="s">
        <v>3</v>
      </c>
      <c r="B276" s="25" t="s">
        <v>2</v>
      </c>
      <c r="C276" s="24" t="s">
        <v>95</v>
      </c>
      <c r="D276" s="105" t="s">
        <v>93</v>
      </c>
      <c r="E276" s="104" t="s">
        <v>2</v>
      </c>
      <c r="F276" s="106" t="s">
        <v>93</v>
      </c>
    </row>
    <row r="277" spans="1:6" x14ac:dyDescent="0.2">
      <c r="A277" s="24" t="s">
        <v>92</v>
      </c>
      <c r="B277" s="25" t="s">
        <v>2</v>
      </c>
      <c r="C277" s="24" t="s">
        <v>68</v>
      </c>
      <c r="D277" s="105" t="s">
        <v>93</v>
      </c>
      <c r="E277" s="104" t="s">
        <v>2</v>
      </c>
      <c r="F277" s="106" t="s">
        <v>93</v>
      </c>
    </row>
    <row r="278" spans="1:6" x14ac:dyDescent="0.2">
      <c r="A278" s="24" t="s">
        <v>94</v>
      </c>
      <c r="B278" s="25" t="s">
        <v>2</v>
      </c>
      <c r="C278" s="24" t="s">
        <v>79</v>
      </c>
      <c r="D278" s="105" t="s">
        <v>93</v>
      </c>
      <c r="E278" s="104" t="s">
        <v>2</v>
      </c>
      <c r="F278" s="106" t="s">
        <v>93</v>
      </c>
    </row>
    <row r="279" spans="1:6" ht="13.5" thickBot="1" x14ac:dyDescent="0.25">
      <c r="A279" s="17"/>
      <c r="B279" s="18"/>
      <c r="C279" s="17"/>
      <c r="D279" s="107"/>
      <c r="E279" s="108"/>
      <c r="F279" s="109"/>
    </row>
    <row r="280" spans="1:6" s="15" customFormat="1" ht="15.75" x14ac:dyDescent="0.25">
      <c r="A280" s="13" t="s">
        <v>120</v>
      </c>
      <c r="B280" s="13"/>
      <c r="D280" s="110"/>
      <c r="F280" s="111"/>
    </row>
    <row r="281" spans="1:6" x14ac:dyDescent="0.2">
      <c r="A281" s="24" t="s">
        <v>79</v>
      </c>
      <c r="B281" s="25" t="s">
        <v>2</v>
      </c>
      <c r="C281" s="24" t="s">
        <v>1</v>
      </c>
      <c r="D281" s="105" t="s">
        <v>93</v>
      </c>
      <c r="E281" s="104" t="s">
        <v>2</v>
      </c>
      <c r="F281" s="106" t="s">
        <v>93</v>
      </c>
    </row>
    <row r="282" spans="1:6" x14ac:dyDescent="0.2">
      <c r="A282" s="24" t="s">
        <v>88</v>
      </c>
      <c r="B282" s="25" t="s">
        <v>2</v>
      </c>
      <c r="C282" s="24" t="s">
        <v>92</v>
      </c>
      <c r="D282" s="105" t="s">
        <v>93</v>
      </c>
      <c r="E282" s="104" t="s">
        <v>2</v>
      </c>
      <c r="F282" s="106" t="s">
        <v>93</v>
      </c>
    </row>
    <row r="283" spans="1:6" x14ac:dyDescent="0.2">
      <c r="A283" s="24" t="s">
        <v>68</v>
      </c>
      <c r="B283" s="25" t="s">
        <v>2</v>
      </c>
      <c r="C283" s="24" t="s">
        <v>74</v>
      </c>
      <c r="D283" s="105" t="s">
        <v>93</v>
      </c>
      <c r="E283" s="104" t="s">
        <v>2</v>
      </c>
      <c r="F283" s="106" t="s">
        <v>93</v>
      </c>
    </row>
    <row r="284" spans="1:6" x14ac:dyDescent="0.2">
      <c r="A284" s="24" t="s">
        <v>75</v>
      </c>
      <c r="B284" s="25" t="s">
        <v>2</v>
      </c>
      <c r="C284" s="24" t="s">
        <v>70</v>
      </c>
      <c r="D284" s="105" t="s">
        <v>93</v>
      </c>
      <c r="E284" s="104" t="s">
        <v>2</v>
      </c>
      <c r="F284" s="106" t="s">
        <v>93</v>
      </c>
    </row>
    <row r="285" spans="1:6" x14ac:dyDescent="0.2">
      <c r="A285" s="24" t="s">
        <v>87</v>
      </c>
      <c r="B285" s="25" t="s">
        <v>2</v>
      </c>
      <c r="C285" s="24" t="s">
        <v>71</v>
      </c>
      <c r="D285" s="105" t="s">
        <v>93</v>
      </c>
      <c r="E285" s="104" t="s">
        <v>2</v>
      </c>
      <c r="F285" s="106" t="s">
        <v>93</v>
      </c>
    </row>
    <row r="286" spans="1:6" x14ac:dyDescent="0.2">
      <c r="A286" s="24" t="s">
        <v>90</v>
      </c>
      <c r="B286" s="25" t="s">
        <v>2</v>
      </c>
      <c r="C286" s="24" t="s">
        <v>94</v>
      </c>
      <c r="D286" s="105" t="s">
        <v>93</v>
      </c>
      <c r="E286" s="104" t="s">
        <v>2</v>
      </c>
      <c r="F286" s="106" t="s">
        <v>93</v>
      </c>
    </row>
    <row r="287" spans="1:6" x14ac:dyDescent="0.2">
      <c r="A287" s="24" t="s">
        <v>69</v>
      </c>
      <c r="B287" s="25" t="s">
        <v>2</v>
      </c>
      <c r="C287" s="24" t="s">
        <v>3</v>
      </c>
      <c r="D287" s="105" t="s">
        <v>93</v>
      </c>
      <c r="E287" s="104" t="s">
        <v>2</v>
      </c>
      <c r="F287" s="106" t="s">
        <v>93</v>
      </c>
    </row>
    <row r="288" spans="1:6" x14ac:dyDescent="0.2">
      <c r="A288" s="24" t="s">
        <v>78</v>
      </c>
      <c r="B288" s="25" t="s">
        <v>2</v>
      </c>
      <c r="C288" s="24" t="s">
        <v>4</v>
      </c>
      <c r="D288" s="105" t="s">
        <v>93</v>
      </c>
      <c r="E288" s="104" t="s">
        <v>2</v>
      </c>
      <c r="F288" s="106" t="s">
        <v>93</v>
      </c>
    </row>
    <row r="289" spans="1:6" x14ac:dyDescent="0.2">
      <c r="A289" s="24" t="s">
        <v>95</v>
      </c>
      <c r="B289" s="25" t="s">
        <v>2</v>
      </c>
      <c r="C289" s="24" t="s">
        <v>67</v>
      </c>
      <c r="D289" s="105" t="s">
        <v>93</v>
      </c>
      <c r="E289" s="104" t="s">
        <v>2</v>
      </c>
      <c r="F289" s="106" t="s">
        <v>93</v>
      </c>
    </row>
    <row r="290" spans="1:6" ht="13.5" thickBot="1" x14ac:dyDescent="0.25">
      <c r="A290" s="17"/>
      <c r="B290" s="18"/>
      <c r="C290" s="17"/>
      <c r="D290" s="107"/>
      <c r="E290" s="108"/>
      <c r="F290" s="109"/>
    </row>
    <row r="291" spans="1:6" s="15" customFormat="1" ht="15.75" x14ac:dyDescent="0.25">
      <c r="A291" s="13" t="s">
        <v>121</v>
      </c>
      <c r="B291" s="13"/>
      <c r="D291" s="110"/>
      <c r="F291" s="111"/>
    </row>
    <row r="292" spans="1:6" x14ac:dyDescent="0.2">
      <c r="A292" s="24" t="s">
        <v>3</v>
      </c>
      <c r="B292" s="25" t="s">
        <v>2</v>
      </c>
      <c r="C292" s="24" t="s">
        <v>90</v>
      </c>
      <c r="D292" s="105" t="s">
        <v>93</v>
      </c>
      <c r="E292" s="104" t="s">
        <v>2</v>
      </c>
      <c r="F292" s="106" t="s">
        <v>93</v>
      </c>
    </row>
    <row r="293" spans="1:6" x14ac:dyDescent="0.2">
      <c r="A293" s="24" t="s">
        <v>94</v>
      </c>
      <c r="B293" s="25" t="s">
        <v>2</v>
      </c>
      <c r="C293" s="24" t="s">
        <v>88</v>
      </c>
      <c r="D293" s="105" t="s">
        <v>93</v>
      </c>
      <c r="E293" s="104" t="s">
        <v>2</v>
      </c>
      <c r="F293" s="106" t="s">
        <v>93</v>
      </c>
    </row>
    <row r="294" spans="1:6" x14ac:dyDescent="0.2">
      <c r="A294" s="24" t="s">
        <v>92</v>
      </c>
      <c r="B294" s="25" t="s">
        <v>2</v>
      </c>
      <c r="C294" s="24" t="s">
        <v>75</v>
      </c>
      <c r="D294" s="105" t="s">
        <v>93</v>
      </c>
      <c r="E294" s="104" t="s">
        <v>2</v>
      </c>
      <c r="F294" s="106" t="s">
        <v>93</v>
      </c>
    </row>
    <row r="295" spans="1:6" x14ac:dyDescent="0.2">
      <c r="A295" s="24" t="s">
        <v>1</v>
      </c>
      <c r="B295" s="25" t="s">
        <v>2</v>
      </c>
      <c r="C295" s="24" t="s">
        <v>87</v>
      </c>
      <c r="D295" s="105" t="s">
        <v>93</v>
      </c>
      <c r="E295" s="104" t="s">
        <v>2</v>
      </c>
      <c r="F295" s="106" t="s">
        <v>93</v>
      </c>
    </row>
    <row r="296" spans="1:6" x14ac:dyDescent="0.2">
      <c r="A296" s="24" t="s">
        <v>67</v>
      </c>
      <c r="B296" s="25" t="s">
        <v>2</v>
      </c>
      <c r="C296" s="24" t="s">
        <v>69</v>
      </c>
      <c r="D296" s="105" t="s">
        <v>93</v>
      </c>
      <c r="E296" s="104" t="s">
        <v>2</v>
      </c>
      <c r="F296" s="106" t="s">
        <v>93</v>
      </c>
    </row>
    <row r="297" spans="1:6" x14ac:dyDescent="0.2">
      <c r="A297" s="24" t="s">
        <v>70</v>
      </c>
      <c r="B297" s="25" t="s">
        <v>2</v>
      </c>
      <c r="C297" s="24" t="s">
        <v>68</v>
      </c>
      <c r="D297" s="105" t="s">
        <v>93</v>
      </c>
      <c r="E297" s="104" t="s">
        <v>2</v>
      </c>
      <c r="F297" s="106" t="s">
        <v>93</v>
      </c>
    </row>
    <row r="298" spans="1:6" x14ac:dyDescent="0.2">
      <c r="A298" s="24" t="s">
        <v>74</v>
      </c>
      <c r="B298" s="25" t="s">
        <v>2</v>
      </c>
      <c r="C298" s="24" t="s">
        <v>78</v>
      </c>
      <c r="D298" s="105" t="s">
        <v>93</v>
      </c>
      <c r="E298" s="104" t="s">
        <v>2</v>
      </c>
      <c r="F298" s="106" t="s">
        <v>93</v>
      </c>
    </row>
    <row r="299" spans="1:6" x14ac:dyDescent="0.2">
      <c r="A299" s="24" t="s">
        <v>71</v>
      </c>
      <c r="B299" s="25" t="s">
        <v>2</v>
      </c>
      <c r="C299" s="24" t="s">
        <v>79</v>
      </c>
      <c r="D299" s="105" t="s">
        <v>93</v>
      </c>
      <c r="E299" s="104" t="s">
        <v>2</v>
      </c>
      <c r="F299" s="106" t="s">
        <v>93</v>
      </c>
    </row>
    <row r="300" spans="1:6" x14ac:dyDescent="0.2">
      <c r="A300" s="24" t="s">
        <v>4</v>
      </c>
      <c r="B300" s="25" t="s">
        <v>2</v>
      </c>
      <c r="C300" s="24" t="s">
        <v>95</v>
      </c>
      <c r="D300" s="105" t="s">
        <v>93</v>
      </c>
      <c r="E300" s="104" t="s">
        <v>2</v>
      </c>
      <c r="F300" s="106" t="s">
        <v>93</v>
      </c>
    </row>
    <row r="301" spans="1:6" ht="13.5" thickBot="1" x14ac:dyDescent="0.25">
      <c r="A301" s="17"/>
      <c r="B301" s="18"/>
      <c r="C301" s="17"/>
      <c r="D301" s="107"/>
      <c r="E301" s="108"/>
      <c r="F301" s="109"/>
    </row>
    <row r="302" spans="1:6" s="15" customFormat="1" ht="15.75" x14ac:dyDescent="0.25">
      <c r="A302" s="13" t="s">
        <v>122</v>
      </c>
      <c r="B302" s="13"/>
      <c r="D302" s="110"/>
      <c r="F302" s="111"/>
    </row>
    <row r="303" spans="1:6" x14ac:dyDescent="0.2">
      <c r="A303" s="24" t="s">
        <v>95</v>
      </c>
      <c r="B303" s="25" t="s">
        <v>2</v>
      </c>
      <c r="C303" s="24" t="s">
        <v>92</v>
      </c>
      <c r="D303" s="105" t="s">
        <v>93</v>
      </c>
      <c r="E303" s="104" t="s">
        <v>2</v>
      </c>
      <c r="F303" s="106" t="s">
        <v>93</v>
      </c>
    </row>
    <row r="304" spans="1:6" x14ac:dyDescent="0.2">
      <c r="A304" s="24" t="s">
        <v>74</v>
      </c>
      <c r="B304" s="25" t="s">
        <v>2</v>
      </c>
      <c r="C304" s="24" t="s">
        <v>70</v>
      </c>
      <c r="D304" s="105" t="s">
        <v>93</v>
      </c>
      <c r="E304" s="104" t="s">
        <v>2</v>
      </c>
      <c r="F304" s="106" t="s">
        <v>93</v>
      </c>
    </row>
    <row r="305" spans="1:6" x14ac:dyDescent="0.2">
      <c r="A305" s="24" t="s">
        <v>69</v>
      </c>
      <c r="B305" s="25" t="s">
        <v>2</v>
      </c>
      <c r="C305" s="24" t="s">
        <v>4</v>
      </c>
      <c r="D305" s="105" t="s">
        <v>93</v>
      </c>
      <c r="E305" s="104" t="s">
        <v>2</v>
      </c>
      <c r="F305" s="106" t="s">
        <v>93</v>
      </c>
    </row>
    <row r="306" spans="1:6" x14ac:dyDescent="0.2">
      <c r="A306" s="24" t="s">
        <v>78</v>
      </c>
      <c r="B306" s="25" t="s">
        <v>2</v>
      </c>
      <c r="C306" s="24" t="s">
        <v>3</v>
      </c>
      <c r="D306" s="105" t="s">
        <v>93</v>
      </c>
      <c r="E306" s="104" t="s">
        <v>2</v>
      </c>
      <c r="F306" s="106" t="s">
        <v>93</v>
      </c>
    </row>
    <row r="307" spans="1:6" x14ac:dyDescent="0.2">
      <c r="A307" s="24" t="s">
        <v>90</v>
      </c>
      <c r="B307" s="25" t="s">
        <v>2</v>
      </c>
      <c r="C307" s="24" t="s">
        <v>1</v>
      </c>
      <c r="D307" s="105" t="s">
        <v>93</v>
      </c>
      <c r="E307" s="104" t="s">
        <v>2</v>
      </c>
      <c r="F307" s="106" t="s">
        <v>93</v>
      </c>
    </row>
    <row r="308" spans="1:6" x14ac:dyDescent="0.2">
      <c r="A308" s="24" t="s">
        <v>87</v>
      </c>
      <c r="B308" s="25" t="s">
        <v>2</v>
      </c>
      <c r="C308" s="24" t="s">
        <v>79</v>
      </c>
      <c r="D308" s="105" t="s">
        <v>93</v>
      </c>
      <c r="E308" s="104" t="s">
        <v>2</v>
      </c>
      <c r="F308" s="106" t="s">
        <v>93</v>
      </c>
    </row>
    <row r="309" spans="1:6" x14ac:dyDescent="0.2">
      <c r="A309" s="24" t="s">
        <v>88</v>
      </c>
      <c r="B309" s="25" t="s">
        <v>2</v>
      </c>
      <c r="C309" s="24" t="s">
        <v>71</v>
      </c>
      <c r="D309" s="105" t="s">
        <v>93</v>
      </c>
      <c r="E309" s="104" t="s">
        <v>2</v>
      </c>
      <c r="F309" s="106" t="s">
        <v>93</v>
      </c>
    </row>
    <row r="310" spans="1:6" x14ac:dyDescent="0.2">
      <c r="A310" s="24" t="s">
        <v>75</v>
      </c>
      <c r="B310" s="25" t="s">
        <v>2</v>
      </c>
      <c r="C310" s="24" t="s">
        <v>67</v>
      </c>
      <c r="D310" s="105" t="s">
        <v>93</v>
      </c>
      <c r="E310" s="104" t="s">
        <v>2</v>
      </c>
      <c r="F310" s="106" t="s">
        <v>93</v>
      </c>
    </row>
    <row r="311" spans="1:6" x14ac:dyDescent="0.2">
      <c r="A311" s="24" t="s">
        <v>68</v>
      </c>
      <c r="B311" s="25" t="s">
        <v>2</v>
      </c>
      <c r="C311" s="24" t="s">
        <v>94</v>
      </c>
      <c r="D311" s="105" t="s">
        <v>93</v>
      </c>
      <c r="E311" s="104" t="s">
        <v>2</v>
      </c>
      <c r="F311" s="106" t="s">
        <v>93</v>
      </c>
    </row>
    <row r="312" spans="1:6" ht="13.5" thickBot="1" x14ac:dyDescent="0.25">
      <c r="A312" s="17"/>
      <c r="B312" s="18"/>
      <c r="C312" s="17"/>
      <c r="D312" s="107"/>
      <c r="E312" s="108"/>
      <c r="F312" s="109"/>
    </row>
    <row r="313" spans="1:6" s="15" customFormat="1" ht="15.75" x14ac:dyDescent="0.25">
      <c r="A313" s="13" t="s">
        <v>123</v>
      </c>
      <c r="B313" s="13"/>
      <c r="D313" s="110"/>
      <c r="F313" s="111"/>
    </row>
    <row r="314" spans="1:6" x14ac:dyDescent="0.2">
      <c r="A314" s="24" t="s">
        <v>67</v>
      </c>
      <c r="B314" s="25" t="s">
        <v>2</v>
      </c>
      <c r="C314" s="24" t="s">
        <v>68</v>
      </c>
      <c r="D314" s="105" t="s">
        <v>93</v>
      </c>
      <c r="E314" s="104" t="s">
        <v>2</v>
      </c>
      <c r="F314" s="106" t="s">
        <v>93</v>
      </c>
    </row>
    <row r="315" spans="1:6" x14ac:dyDescent="0.2">
      <c r="A315" s="24" t="s">
        <v>71</v>
      </c>
      <c r="B315" s="25" t="s">
        <v>2</v>
      </c>
      <c r="C315" s="24" t="s">
        <v>90</v>
      </c>
      <c r="D315" s="105" t="s">
        <v>93</v>
      </c>
      <c r="E315" s="104" t="s">
        <v>2</v>
      </c>
      <c r="F315" s="106" t="s">
        <v>93</v>
      </c>
    </row>
    <row r="316" spans="1:6" x14ac:dyDescent="0.2">
      <c r="A316" s="24" t="s">
        <v>1</v>
      </c>
      <c r="B316" s="25" t="s">
        <v>2</v>
      </c>
      <c r="C316" s="24" t="s">
        <v>78</v>
      </c>
      <c r="D316" s="105" t="s">
        <v>93</v>
      </c>
      <c r="E316" s="104" t="s">
        <v>2</v>
      </c>
      <c r="F316" s="106" t="s">
        <v>93</v>
      </c>
    </row>
    <row r="317" spans="1:6" x14ac:dyDescent="0.2">
      <c r="A317" s="24" t="s">
        <v>87</v>
      </c>
      <c r="B317" s="25" t="s">
        <v>2</v>
      </c>
      <c r="C317" s="24" t="s">
        <v>69</v>
      </c>
      <c r="D317" s="105" t="s">
        <v>93</v>
      </c>
      <c r="E317" s="104" t="s">
        <v>2</v>
      </c>
      <c r="F317" s="106" t="s">
        <v>93</v>
      </c>
    </row>
    <row r="318" spans="1:6" x14ac:dyDescent="0.2">
      <c r="A318" s="24" t="s">
        <v>94</v>
      </c>
      <c r="B318" s="25" t="s">
        <v>2</v>
      </c>
      <c r="C318" s="24" t="s">
        <v>95</v>
      </c>
      <c r="D318" s="105" t="s">
        <v>93</v>
      </c>
      <c r="E318" s="104" t="s">
        <v>2</v>
      </c>
      <c r="F318" s="106" t="s">
        <v>93</v>
      </c>
    </row>
    <row r="319" spans="1:6" x14ac:dyDescent="0.2">
      <c r="A319" s="24" t="s">
        <v>79</v>
      </c>
      <c r="B319" s="25" t="s">
        <v>2</v>
      </c>
      <c r="C319" s="24" t="s">
        <v>88</v>
      </c>
      <c r="D319" s="105" t="s">
        <v>93</v>
      </c>
      <c r="E319" s="104" t="s">
        <v>2</v>
      </c>
      <c r="F319" s="106" t="s">
        <v>93</v>
      </c>
    </row>
    <row r="320" spans="1:6" x14ac:dyDescent="0.2">
      <c r="A320" s="24" t="s">
        <v>4</v>
      </c>
      <c r="B320" s="25" t="s">
        <v>2</v>
      </c>
      <c r="C320" s="24" t="s">
        <v>70</v>
      </c>
      <c r="D320" s="105" t="s">
        <v>93</v>
      </c>
      <c r="E320" s="104" t="s">
        <v>2</v>
      </c>
      <c r="F320" s="106" t="s">
        <v>93</v>
      </c>
    </row>
    <row r="321" spans="1:6" x14ac:dyDescent="0.2">
      <c r="A321" s="24" t="s">
        <v>3</v>
      </c>
      <c r="B321" s="25" t="s">
        <v>2</v>
      </c>
      <c r="C321" s="24" t="s">
        <v>75</v>
      </c>
      <c r="D321" s="105" t="s">
        <v>93</v>
      </c>
      <c r="E321" s="104" t="s">
        <v>2</v>
      </c>
      <c r="F321" s="106" t="s">
        <v>93</v>
      </c>
    </row>
    <row r="322" spans="1:6" x14ac:dyDescent="0.2">
      <c r="A322" s="24" t="s">
        <v>92</v>
      </c>
      <c r="B322" s="25" t="s">
        <v>2</v>
      </c>
      <c r="C322" s="24" t="s">
        <v>74</v>
      </c>
      <c r="D322" s="105" t="s">
        <v>93</v>
      </c>
      <c r="E322" s="104" t="s">
        <v>2</v>
      </c>
      <c r="F322" s="106" t="s">
        <v>93</v>
      </c>
    </row>
    <row r="323" spans="1:6" ht="13.5" thickBot="1" x14ac:dyDescent="0.25">
      <c r="A323" s="17"/>
      <c r="B323" s="18"/>
      <c r="C323" s="17"/>
      <c r="D323" s="107"/>
      <c r="E323" s="108"/>
      <c r="F323" s="109"/>
    </row>
    <row r="324" spans="1:6" s="15" customFormat="1" ht="15.75" x14ac:dyDescent="0.25">
      <c r="A324" s="13" t="s">
        <v>124</v>
      </c>
      <c r="B324" s="13"/>
      <c r="D324" s="110"/>
      <c r="F324" s="111"/>
    </row>
    <row r="325" spans="1:6" x14ac:dyDescent="0.2">
      <c r="A325" s="24" t="s">
        <v>95</v>
      </c>
      <c r="B325" s="25" t="s">
        <v>2</v>
      </c>
      <c r="C325" s="24" t="s">
        <v>1</v>
      </c>
      <c r="D325" s="105" t="s">
        <v>93</v>
      </c>
      <c r="E325" s="104" t="s">
        <v>2</v>
      </c>
      <c r="F325" s="106" t="s">
        <v>93</v>
      </c>
    </row>
    <row r="326" spans="1:6" x14ac:dyDescent="0.2">
      <c r="A326" s="24" t="s">
        <v>68</v>
      </c>
      <c r="B326" s="25" t="s">
        <v>2</v>
      </c>
      <c r="C326" s="24" t="s">
        <v>3</v>
      </c>
      <c r="D326" s="105" t="s">
        <v>93</v>
      </c>
      <c r="E326" s="104" t="s">
        <v>2</v>
      </c>
      <c r="F326" s="106" t="s">
        <v>93</v>
      </c>
    </row>
    <row r="327" spans="1:6" x14ac:dyDescent="0.2">
      <c r="A327" s="24" t="s">
        <v>90</v>
      </c>
      <c r="B327" s="25" t="s">
        <v>2</v>
      </c>
      <c r="C327" s="24" t="s">
        <v>4</v>
      </c>
      <c r="D327" s="105" t="s">
        <v>93</v>
      </c>
      <c r="E327" s="104" t="s">
        <v>2</v>
      </c>
      <c r="F327" s="106" t="s">
        <v>93</v>
      </c>
    </row>
    <row r="328" spans="1:6" x14ac:dyDescent="0.2">
      <c r="A328" s="24" t="s">
        <v>75</v>
      </c>
      <c r="B328" s="25" t="s">
        <v>2</v>
      </c>
      <c r="C328" s="24" t="s">
        <v>94</v>
      </c>
      <c r="D328" s="105" t="s">
        <v>93</v>
      </c>
      <c r="E328" s="104" t="s">
        <v>2</v>
      </c>
      <c r="F328" s="106" t="s">
        <v>93</v>
      </c>
    </row>
    <row r="329" spans="1:6" x14ac:dyDescent="0.2">
      <c r="A329" s="24" t="s">
        <v>78</v>
      </c>
      <c r="B329" s="25" t="s">
        <v>2</v>
      </c>
      <c r="C329" s="24" t="s">
        <v>79</v>
      </c>
      <c r="D329" s="105" t="s">
        <v>93</v>
      </c>
      <c r="E329" s="104" t="s">
        <v>2</v>
      </c>
      <c r="F329" s="106" t="s">
        <v>93</v>
      </c>
    </row>
    <row r="330" spans="1:6" x14ac:dyDescent="0.2">
      <c r="A330" s="24" t="s">
        <v>74</v>
      </c>
      <c r="B330" s="25" t="s">
        <v>2</v>
      </c>
      <c r="C330" s="24" t="s">
        <v>67</v>
      </c>
      <c r="D330" s="105" t="s">
        <v>93</v>
      </c>
      <c r="E330" s="104" t="s">
        <v>2</v>
      </c>
      <c r="F330" s="106" t="s">
        <v>93</v>
      </c>
    </row>
    <row r="331" spans="1:6" x14ac:dyDescent="0.2">
      <c r="A331" s="24" t="s">
        <v>69</v>
      </c>
      <c r="B331" s="25" t="s">
        <v>2</v>
      </c>
      <c r="C331" s="24" t="s">
        <v>71</v>
      </c>
      <c r="D331" s="105" t="s">
        <v>93</v>
      </c>
      <c r="E331" s="104" t="s">
        <v>2</v>
      </c>
      <c r="F331" s="106" t="s">
        <v>93</v>
      </c>
    </row>
    <row r="332" spans="1:6" x14ac:dyDescent="0.2">
      <c r="A332" s="24" t="s">
        <v>88</v>
      </c>
      <c r="B332" s="25" t="s">
        <v>2</v>
      </c>
      <c r="C332" s="24" t="s">
        <v>87</v>
      </c>
      <c r="D332" s="105" t="s">
        <v>93</v>
      </c>
      <c r="E332" s="104" t="s">
        <v>2</v>
      </c>
      <c r="F332" s="106" t="s">
        <v>93</v>
      </c>
    </row>
    <row r="333" spans="1:6" x14ac:dyDescent="0.2">
      <c r="A333" s="24" t="s">
        <v>70</v>
      </c>
      <c r="B333" s="25" t="s">
        <v>2</v>
      </c>
      <c r="C333" s="24" t="s">
        <v>92</v>
      </c>
      <c r="D333" s="105" t="s">
        <v>93</v>
      </c>
      <c r="E333" s="104" t="s">
        <v>2</v>
      </c>
      <c r="F333" s="106" t="s">
        <v>93</v>
      </c>
    </row>
    <row r="334" spans="1:6" ht="13.5" thickBot="1" x14ac:dyDescent="0.25">
      <c r="A334" s="17"/>
      <c r="B334" s="18"/>
      <c r="C334" s="17"/>
      <c r="D334" s="107"/>
      <c r="E334" s="108"/>
      <c r="F334" s="109"/>
    </row>
    <row r="335" spans="1:6" s="15" customFormat="1" ht="15.75" x14ac:dyDescent="0.25">
      <c r="A335" s="13" t="s">
        <v>125</v>
      </c>
      <c r="B335" s="13"/>
      <c r="D335" s="110"/>
      <c r="F335" s="111"/>
    </row>
    <row r="336" spans="1:6" x14ac:dyDescent="0.2">
      <c r="A336" s="24" t="s">
        <v>79</v>
      </c>
      <c r="B336" s="25" t="s">
        <v>2</v>
      </c>
      <c r="C336" s="24" t="s">
        <v>90</v>
      </c>
      <c r="D336" s="105" t="s">
        <v>93</v>
      </c>
      <c r="E336" s="104" t="s">
        <v>2</v>
      </c>
      <c r="F336" s="106" t="s">
        <v>93</v>
      </c>
    </row>
    <row r="337" spans="1:6" x14ac:dyDescent="0.2">
      <c r="A337" s="24" t="s">
        <v>94</v>
      </c>
      <c r="B337" s="25" t="s">
        <v>2</v>
      </c>
      <c r="C337" s="24" t="s">
        <v>92</v>
      </c>
      <c r="D337" s="105" t="s">
        <v>93</v>
      </c>
      <c r="E337" s="104" t="s">
        <v>2</v>
      </c>
      <c r="F337" s="106" t="s">
        <v>93</v>
      </c>
    </row>
    <row r="338" spans="1:6" x14ac:dyDescent="0.2">
      <c r="A338" s="24" t="s">
        <v>67</v>
      </c>
      <c r="B338" s="25" t="s">
        <v>2</v>
      </c>
      <c r="C338" s="24" t="s">
        <v>70</v>
      </c>
      <c r="D338" s="105" t="s">
        <v>93</v>
      </c>
      <c r="E338" s="104" t="s">
        <v>2</v>
      </c>
      <c r="F338" s="106" t="s">
        <v>93</v>
      </c>
    </row>
    <row r="339" spans="1:6" x14ac:dyDescent="0.2">
      <c r="A339" s="24" t="s">
        <v>1</v>
      </c>
      <c r="B339" s="25" t="s">
        <v>2</v>
      </c>
      <c r="C339" s="24" t="s">
        <v>69</v>
      </c>
      <c r="D339" s="105" t="s">
        <v>93</v>
      </c>
      <c r="E339" s="104" t="s">
        <v>2</v>
      </c>
      <c r="F339" s="106" t="s">
        <v>93</v>
      </c>
    </row>
    <row r="340" spans="1:6" x14ac:dyDescent="0.2">
      <c r="A340" s="24" t="s">
        <v>3</v>
      </c>
      <c r="B340" s="25" t="s">
        <v>2</v>
      </c>
      <c r="C340" s="24" t="s">
        <v>74</v>
      </c>
      <c r="D340" s="105" t="s">
        <v>93</v>
      </c>
      <c r="E340" s="104" t="s">
        <v>2</v>
      </c>
      <c r="F340" s="106" t="s">
        <v>93</v>
      </c>
    </row>
    <row r="341" spans="1:6" x14ac:dyDescent="0.2">
      <c r="A341" s="24" t="s">
        <v>87</v>
      </c>
      <c r="B341" s="25" t="s">
        <v>2</v>
      </c>
      <c r="C341" s="24" t="s">
        <v>78</v>
      </c>
      <c r="D341" s="105" t="s">
        <v>93</v>
      </c>
      <c r="E341" s="104" t="s">
        <v>2</v>
      </c>
      <c r="F341" s="106" t="s">
        <v>93</v>
      </c>
    </row>
    <row r="342" spans="1:6" x14ac:dyDescent="0.2">
      <c r="A342" s="24" t="s">
        <v>4</v>
      </c>
      <c r="B342" s="25" t="s">
        <v>2</v>
      </c>
      <c r="C342" s="24" t="s">
        <v>68</v>
      </c>
      <c r="D342" s="105" t="s">
        <v>93</v>
      </c>
      <c r="E342" s="104" t="s">
        <v>2</v>
      </c>
      <c r="F342" s="106" t="s">
        <v>93</v>
      </c>
    </row>
    <row r="343" spans="1:6" x14ac:dyDescent="0.2">
      <c r="A343" s="24" t="s">
        <v>71</v>
      </c>
      <c r="B343" s="25" t="s">
        <v>2</v>
      </c>
      <c r="C343" s="24" t="s">
        <v>75</v>
      </c>
      <c r="D343" s="105" t="s">
        <v>93</v>
      </c>
      <c r="E343" s="104" t="s">
        <v>2</v>
      </c>
      <c r="F343" s="106" t="s">
        <v>93</v>
      </c>
    </row>
    <row r="344" spans="1:6" x14ac:dyDescent="0.2">
      <c r="A344" s="24" t="s">
        <v>88</v>
      </c>
      <c r="B344" s="25" t="s">
        <v>2</v>
      </c>
      <c r="C344" s="24" t="s">
        <v>95</v>
      </c>
      <c r="D344" s="105" t="s">
        <v>93</v>
      </c>
      <c r="E344" s="104" t="s">
        <v>2</v>
      </c>
      <c r="F344" s="106" t="s">
        <v>93</v>
      </c>
    </row>
    <row r="345" spans="1:6" ht="13.5" thickBot="1" x14ac:dyDescent="0.25">
      <c r="A345" s="17"/>
      <c r="B345" s="18"/>
      <c r="C345" s="17"/>
      <c r="D345" s="107"/>
      <c r="E345" s="108"/>
      <c r="F345" s="109"/>
    </row>
    <row r="346" spans="1:6" s="15" customFormat="1" ht="15.75" x14ac:dyDescent="0.25">
      <c r="A346" s="13" t="s">
        <v>126</v>
      </c>
      <c r="B346" s="13"/>
      <c r="D346" s="110"/>
      <c r="F346" s="111"/>
    </row>
    <row r="347" spans="1:6" x14ac:dyDescent="0.2">
      <c r="A347" s="24" t="s">
        <v>90</v>
      </c>
      <c r="B347" s="25" t="s">
        <v>2</v>
      </c>
      <c r="C347" s="24" t="s">
        <v>87</v>
      </c>
      <c r="D347" s="105" t="s">
        <v>93</v>
      </c>
      <c r="E347" s="104" t="s">
        <v>2</v>
      </c>
      <c r="F347" s="106" t="s">
        <v>93</v>
      </c>
    </row>
    <row r="348" spans="1:6" x14ac:dyDescent="0.2">
      <c r="A348" s="24" t="s">
        <v>95</v>
      </c>
      <c r="B348" s="25" t="s">
        <v>2</v>
      </c>
      <c r="C348" s="24" t="s">
        <v>79</v>
      </c>
      <c r="D348" s="105" t="s">
        <v>93</v>
      </c>
      <c r="E348" s="104" t="s">
        <v>2</v>
      </c>
      <c r="F348" s="106" t="s">
        <v>93</v>
      </c>
    </row>
    <row r="349" spans="1:6" x14ac:dyDescent="0.2">
      <c r="A349" s="24" t="s">
        <v>68</v>
      </c>
      <c r="B349" s="25" t="s">
        <v>2</v>
      </c>
      <c r="C349" s="24" t="s">
        <v>71</v>
      </c>
      <c r="D349" s="105" t="s">
        <v>93</v>
      </c>
      <c r="E349" s="104" t="s">
        <v>2</v>
      </c>
      <c r="F349" s="106" t="s">
        <v>93</v>
      </c>
    </row>
    <row r="350" spans="1:6" x14ac:dyDescent="0.2">
      <c r="A350" s="24" t="s">
        <v>74</v>
      </c>
      <c r="B350" s="25" t="s">
        <v>2</v>
      </c>
      <c r="C350" s="24" t="s">
        <v>1</v>
      </c>
      <c r="D350" s="105" t="s">
        <v>93</v>
      </c>
      <c r="E350" s="104" t="s">
        <v>2</v>
      </c>
      <c r="F350" s="106" t="s">
        <v>93</v>
      </c>
    </row>
    <row r="351" spans="1:6" x14ac:dyDescent="0.2">
      <c r="A351" s="24" t="s">
        <v>69</v>
      </c>
      <c r="B351" s="25" t="s">
        <v>2</v>
      </c>
      <c r="C351" s="24" t="s">
        <v>94</v>
      </c>
      <c r="D351" s="105" t="s">
        <v>93</v>
      </c>
      <c r="E351" s="104" t="s">
        <v>2</v>
      </c>
      <c r="F351" s="106" t="s">
        <v>93</v>
      </c>
    </row>
    <row r="352" spans="1:6" x14ac:dyDescent="0.2">
      <c r="A352" s="24" t="s">
        <v>78</v>
      </c>
      <c r="B352" s="25" t="s">
        <v>2</v>
      </c>
      <c r="C352" s="24" t="s">
        <v>88</v>
      </c>
      <c r="D352" s="105" t="s">
        <v>93</v>
      </c>
      <c r="E352" s="104" t="s">
        <v>2</v>
      </c>
      <c r="F352" s="106" t="s">
        <v>93</v>
      </c>
    </row>
    <row r="353" spans="1:6" x14ac:dyDescent="0.2">
      <c r="A353" s="24" t="s">
        <v>75</v>
      </c>
      <c r="B353" s="25" t="s">
        <v>2</v>
      </c>
      <c r="C353" s="24" t="s">
        <v>4</v>
      </c>
      <c r="D353" s="105" t="s">
        <v>93</v>
      </c>
      <c r="E353" s="104" t="s">
        <v>2</v>
      </c>
      <c r="F353" s="106" t="s">
        <v>93</v>
      </c>
    </row>
    <row r="354" spans="1:6" x14ac:dyDescent="0.2">
      <c r="A354" s="24" t="s">
        <v>92</v>
      </c>
      <c r="B354" s="25" t="s">
        <v>2</v>
      </c>
      <c r="C354" s="24" t="s">
        <v>67</v>
      </c>
      <c r="D354" s="105" t="s">
        <v>93</v>
      </c>
      <c r="E354" s="104" t="s">
        <v>2</v>
      </c>
      <c r="F354" s="106" t="s">
        <v>93</v>
      </c>
    </row>
    <row r="355" spans="1:6" x14ac:dyDescent="0.2">
      <c r="A355" s="24" t="s">
        <v>70</v>
      </c>
      <c r="B355" s="25" t="s">
        <v>2</v>
      </c>
      <c r="C355" s="24" t="s">
        <v>3</v>
      </c>
      <c r="D355" s="105" t="s">
        <v>93</v>
      </c>
      <c r="E355" s="104" t="s">
        <v>2</v>
      </c>
      <c r="F355" s="106" t="s">
        <v>93</v>
      </c>
    </row>
    <row r="356" spans="1:6" ht="13.5" thickBot="1" x14ac:dyDescent="0.25">
      <c r="A356" s="17"/>
      <c r="B356" s="18"/>
      <c r="C356" s="17"/>
      <c r="D356" s="107"/>
      <c r="E356" s="108"/>
      <c r="F356" s="109"/>
    </row>
    <row r="357" spans="1:6" s="15" customFormat="1" ht="15.75" x14ac:dyDescent="0.25">
      <c r="A357" s="13" t="s">
        <v>127</v>
      </c>
      <c r="B357" s="13"/>
      <c r="D357" s="110"/>
      <c r="F357" s="111"/>
    </row>
    <row r="358" spans="1:6" x14ac:dyDescent="0.2">
      <c r="A358" s="24" t="s">
        <v>1</v>
      </c>
      <c r="B358" s="25" t="s">
        <v>2</v>
      </c>
      <c r="C358" s="24" t="s">
        <v>70</v>
      </c>
      <c r="D358" s="105" t="s">
        <v>93</v>
      </c>
      <c r="E358" s="104" t="s">
        <v>2</v>
      </c>
      <c r="F358" s="106" t="s">
        <v>93</v>
      </c>
    </row>
    <row r="359" spans="1:6" x14ac:dyDescent="0.2">
      <c r="A359" s="24" t="s">
        <v>4</v>
      </c>
      <c r="B359" s="25" t="s">
        <v>2</v>
      </c>
      <c r="C359" s="24" t="s">
        <v>92</v>
      </c>
      <c r="D359" s="105" t="s">
        <v>93</v>
      </c>
      <c r="E359" s="104" t="s">
        <v>2</v>
      </c>
      <c r="F359" s="106" t="s">
        <v>93</v>
      </c>
    </row>
    <row r="360" spans="1:6" x14ac:dyDescent="0.2">
      <c r="A360" s="24" t="s">
        <v>71</v>
      </c>
      <c r="B360" s="25" t="s">
        <v>2</v>
      </c>
      <c r="C360" s="24" t="s">
        <v>95</v>
      </c>
      <c r="D360" s="105" t="s">
        <v>93</v>
      </c>
      <c r="E360" s="104" t="s">
        <v>2</v>
      </c>
      <c r="F360" s="106" t="s">
        <v>93</v>
      </c>
    </row>
    <row r="361" spans="1:6" x14ac:dyDescent="0.2">
      <c r="A361" s="24" t="s">
        <v>79</v>
      </c>
      <c r="B361" s="25" t="s">
        <v>2</v>
      </c>
      <c r="C361" s="24" t="s">
        <v>69</v>
      </c>
      <c r="D361" s="105" t="s">
        <v>93</v>
      </c>
      <c r="E361" s="104" t="s">
        <v>2</v>
      </c>
      <c r="F361" s="106" t="s">
        <v>93</v>
      </c>
    </row>
    <row r="362" spans="1:6" x14ac:dyDescent="0.2">
      <c r="A362" s="24" t="s">
        <v>94</v>
      </c>
      <c r="B362" s="25" t="s">
        <v>2</v>
      </c>
      <c r="C362" s="24" t="s">
        <v>74</v>
      </c>
      <c r="D362" s="105" t="s">
        <v>93</v>
      </c>
      <c r="E362" s="104" t="s">
        <v>2</v>
      </c>
      <c r="F362" s="106" t="s">
        <v>93</v>
      </c>
    </row>
    <row r="363" spans="1:6" x14ac:dyDescent="0.2">
      <c r="A363" s="24" t="s">
        <v>3</v>
      </c>
      <c r="B363" s="25" t="s">
        <v>2</v>
      </c>
      <c r="C363" s="24" t="s">
        <v>67</v>
      </c>
      <c r="D363" s="105" t="s">
        <v>93</v>
      </c>
      <c r="E363" s="104" t="s">
        <v>2</v>
      </c>
      <c r="F363" s="106" t="s">
        <v>93</v>
      </c>
    </row>
    <row r="364" spans="1:6" x14ac:dyDescent="0.2">
      <c r="A364" s="24" t="s">
        <v>87</v>
      </c>
      <c r="B364" s="25" t="s">
        <v>2</v>
      </c>
      <c r="C364" s="24" t="s">
        <v>68</v>
      </c>
      <c r="D364" s="105" t="s">
        <v>93</v>
      </c>
      <c r="E364" s="104" t="s">
        <v>2</v>
      </c>
      <c r="F364" s="106" t="s">
        <v>93</v>
      </c>
    </row>
    <row r="365" spans="1:6" x14ac:dyDescent="0.2">
      <c r="A365" s="24" t="s">
        <v>88</v>
      </c>
      <c r="B365" s="25" t="s">
        <v>2</v>
      </c>
      <c r="C365" s="24" t="s">
        <v>75</v>
      </c>
      <c r="D365" s="105" t="s">
        <v>93</v>
      </c>
      <c r="E365" s="104" t="s">
        <v>2</v>
      </c>
      <c r="F365" s="106" t="s">
        <v>93</v>
      </c>
    </row>
    <row r="366" spans="1:6" x14ac:dyDescent="0.2">
      <c r="A366" s="24" t="s">
        <v>78</v>
      </c>
      <c r="B366" s="25" t="s">
        <v>2</v>
      </c>
      <c r="C366" s="24" t="s">
        <v>90</v>
      </c>
      <c r="D366" s="105" t="s">
        <v>93</v>
      </c>
      <c r="E366" s="104" t="s">
        <v>2</v>
      </c>
      <c r="F366" s="106" t="s">
        <v>93</v>
      </c>
    </row>
    <row r="367" spans="1:6" ht="13.5" thickBot="1" x14ac:dyDescent="0.25">
      <c r="A367" s="17"/>
      <c r="B367" s="18"/>
      <c r="C367" s="17"/>
      <c r="D367" s="107"/>
      <c r="E367" s="108"/>
      <c r="F367" s="109"/>
    </row>
    <row r="368" spans="1:6" s="15" customFormat="1" ht="15.75" x14ac:dyDescent="0.25">
      <c r="A368" s="13" t="s">
        <v>128</v>
      </c>
      <c r="B368" s="13"/>
      <c r="D368" s="110"/>
      <c r="E368" s="104"/>
      <c r="F368" s="111"/>
    </row>
    <row r="369" spans="1:6" x14ac:dyDescent="0.2">
      <c r="A369" s="24" t="s">
        <v>92</v>
      </c>
      <c r="B369" s="25" t="s">
        <v>2</v>
      </c>
      <c r="C369" s="24" t="s">
        <v>3</v>
      </c>
      <c r="D369" s="105" t="s">
        <v>93</v>
      </c>
      <c r="E369" s="104" t="s">
        <v>2</v>
      </c>
      <c r="F369" s="106" t="s">
        <v>93</v>
      </c>
    </row>
    <row r="370" spans="1:6" x14ac:dyDescent="0.2">
      <c r="A370" s="24" t="s">
        <v>95</v>
      </c>
      <c r="B370" s="25" t="s">
        <v>2</v>
      </c>
      <c r="C370" s="24" t="s">
        <v>87</v>
      </c>
      <c r="D370" s="105" t="s">
        <v>93</v>
      </c>
      <c r="E370" s="104" t="s">
        <v>2</v>
      </c>
      <c r="F370" s="106" t="s">
        <v>93</v>
      </c>
    </row>
    <row r="371" spans="1:6" x14ac:dyDescent="0.2">
      <c r="A371" s="24" t="s">
        <v>68</v>
      </c>
      <c r="B371" s="25" t="s">
        <v>2</v>
      </c>
      <c r="C371" s="24" t="s">
        <v>1</v>
      </c>
      <c r="D371" s="105" t="s">
        <v>93</v>
      </c>
      <c r="E371" s="104" t="s">
        <v>2</v>
      </c>
      <c r="F371" s="106" t="s">
        <v>93</v>
      </c>
    </row>
    <row r="372" spans="1:6" x14ac:dyDescent="0.2">
      <c r="A372" s="24" t="s">
        <v>90</v>
      </c>
      <c r="B372" s="25" t="s">
        <v>2</v>
      </c>
      <c r="C372" s="24" t="s">
        <v>88</v>
      </c>
      <c r="D372" s="105" t="s">
        <v>93</v>
      </c>
      <c r="E372" s="104" t="s">
        <v>2</v>
      </c>
      <c r="F372" s="106" t="s">
        <v>93</v>
      </c>
    </row>
    <row r="373" spans="1:6" x14ac:dyDescent="0.2">
      <c r="A373" s="24" t="s">
        <v>74</v>
      </c>
      <c r="B373" s="25" t="s">
        <v>2</v>
      </c>
      <c r="C373" s="24" t="s">
        <v>71</v>
      </c>
      <c r="D373" s="105" t="s">
        <v>93</v>
      </c>
      <c r="E373" s="104" t="s">
        <v>2</v>
      </c>
      <c r="F373" s="106" t="s">
        <v>93</v>
      </c>
    </row>
    <row r="374" spans="1:6" x14ac:dyDescent="0.2">
      <c r="A374" s="24" t="s">
        <v>69</v>
      </c>
      <c r="B374" s="25" t="s">
        <v>2</v>
      </c>
      <c r="C374" s="24" t="s">
        <v>78</v>
      </c>
      <c r="D374" s="105" t="s">
        <v>93</v>
      </c>
      <c r="E374" s="104" t="s">
        <v>2</v>
      </c>
      <c r="F374" s="106" t="s">
        <v>93</v>
      </c>
    </row>
    <row r="375" spans="1:6" x14ac:dyDescent="0.2">
      <c r="A375" s="5" t="s">
        <v>75</v>
      </c>
      <c r="B375" s="25" t="s">
        <v>2</v>
      </c>
      <c r="C375" s="24" t="s">
        <v>79</v>
      </c>
      <c r="D375" s="105" t="s">
        <v>93</v>
      </c>
      <c r="E375" s="104" t="s">
        <v>2</v>
      </c>
      <c r="F375" s="106" t="s">
        <v>93</v>
      </c>
    </row>
    <row r="376" spans="1:6" x14ac:dyDescent="0.2">
      <c r="A376" s="24" t="s">
        <v>67</v>
      </c>
      <c r="B376" s="25" t="s">
        <v>2</v>
      </c>
      <c r="C376" s="24" t="s">
        <v>4</v>
      </c>
      <c r="D376" s="105" t="s">
        <v>93</v>
      </c>
      <c r="E376" s="104" t="s">
        <v>2</v>
      </c>
      <c r="F376" s="106" t="s">
        <v>93</v>
      </c>
    </row>
    <row r="377" spans="1:6" x14ac:dyDescent="0.2">
      <c r="A377" s="31" t="s">
        <v>70</v>
      </c>
      <c r="B377" s="25" t="s">
        <v>2</v>
      </c>
      <c r="C377" s="31" t="s">
        <v>94</v>
      </c>
      <c r="D377" s="105" t="s">
        <v>93</v>
      </c>
      <c r="E377" s="104" t="s">
        <v>2</v>
      </c>
      <c r="F377" s="106" t="s">
        <v>93</v>
      </c>
    </row>
    <row r="378" spans="1:6" ht="12.75" customHeight="1" thickBot="1" x14ac:dyDescent="0.25">
      <c r="D378" s="112"/>
      <c r="E378" s="30"/>
      <c r="F378"/>
    </row>
    <row r="379" spans="1:6" x14ac:dyDescent="0.2">
      <c r="A379" s="131" t="s">
        <v>81</v>
      </c>
      <c r="B379" s="131"/>
      <c r="C379" s="132"/>
      <c r="D379" s="133"/>
      <c r="E379" s="133"/>
      <c r="F379" s="133"/>
    </row>
    <row r="380" spans="1:6" x14ac:dyDescent="0.2">
      <c r="A380" s="129" t="s">
        <v>6</v>
      </c>
      <c r="B380" s="129"/>
      <c r="C380" s="130"/>
      <c r="D380" s="134"/>
      <c r="E380" s="134"/>
      <c r="F380" s="134"/>
    </row>
    <row r="381" spans="1:6" x14ac:dyDescent="0.2">
      <c r="A381" s="129" t="s">
        <v>6</v>
      </c>
      <c r="B381" s="129"/>
      <c r="C381" s="130"/>
      <c r="D381" s="134"/>
      <c r="E381" s="134"/>
      <c r="F381" s="134"/>
    </row>
    <row r="382" spans="1:6" ht="13.5" thickBot="1" x14ac:dyDescent="0.25">
      <c r="A382" s="127" t="s">
        <v>6</v>
      </c>
      <c r="B382" s="127"/>
      <c r="C382" s="128"/>
      <c r="D382" s="118"/>
      <c r="E382" s="118"/>
      <c r="F382" s="118"/>
    </row>
    <row r="383" spans="1:6" ht="13.5" thickTop="1" x14ac:dyDescent="0.2">
      <c r="D383" s="5"/>
    </row>
    <row r="384" spans="1:6" x14ac:dyDescent="0.2">
      <c r="D384" s="5"/>
    </row>
    <row r="385" spans="1:4" ht="12.75" hidden="1" customHeight="1" x14ac:dyDescent="0.2">
      <c r="A385" s="20" t="s">
        <v>82</v>
      </c>
      <c r="C385" s="5">
        <v>3</v>
      </c>
      <c r="D385" s="24" t="s">
        <v>69</v>
      </c>
    </row>
    <row r="386" spans="1:4" ht="12.75" hidden="1" customHeight="1" x14ac:dyDescent="0.2">
      <c r="A386" s="20" t="s">
        <v>83</v>
      </c>
      <c r="C386" s="5">
        <v>4</v>
      </c>
      <c r="D386" s="24" t="s">
        <v>4</v>
      </c>
    </row>
    <row r="387" spans="1:4" ht="12.75" hidden="1" customHeight="1" x14ac:dyDescent="0.2">
      <c r="A387" s="20" t="s">
        <v>84</v>
      </c>
      <c r="C387" s="5">
        <v>4</v>
      </c>
      <c r="D387" s="24" t="s">
        <v>87</v>
      </c>
    </row>
    <row r="388" spans="1:4" ht="12.75" hidden="1" customHeight="1" x14ac:dyDescent="0.2">
      <c r="A388" s="20" t="s">
        <v>85</v>
      </c>
      <c r="C388" s="5">
        <v>20</v>
      </c>
      <c r="D388" s="24" t="s">
        <v>88</v>
      </c>
    </row>
    <row r="389" spans="1:4" ht="12.75" hidden="1" customHeight="1" x14ac:dyDescent="0.2">
      <c r="A389" s="20" t="s">
        <v>86</v>
      </c>
      <c r="C389" s="5">
        <v>10</v>
      </c>
      <c r="D389" s="31" t="s">
        <v>70</v>
      </c>
    </row>
    <row r="390" spans="1:4" ht="12.75" hidden="1" customHeight="1" x14ac:dyDescent="0.2">
      <c r="A390" s="20"/>
      <c r="D390" s="24" t="s">
        <v>71</v>
      </c>
    </row>
    <row r="391" spans="1:4" ht="12.75" hidden="1" customHeight="1" x14ac:dyDescent="0.2">
      <c r="A391" s="20"/>
      <c r="D391" s="24" t="s">
        <v>74</v>
      </c>
    </row>
    <row r="392" spans="1:4" ht="12.75" hidden="1" customHeight="1" x14ac:dyDescent="0.2">
      <c r="A392" s="20"/>
      <c r="D392" s="24" t="s">
        <v>90</v>
      </c>
    </row>
    <row r="393" spans="1:4" ht="12.75" hidden="1" customHeight="1" x14ac:dyDescent="0.2">
      <c r="A393" s="20"/>
      <c r="D393" s="24" t="s">
        <v>67</v>
      </c>
    </row>
    <row r="394" spans="1:4" ht="12.75" hidden="1" customHeight="1" x14ac:dyDescent="0.2">
      <c r="D394" s="31" t="s">
        <v>94</v>
      </c>
    </row>
    <row r="395" spans="1:4" ht="12.75" hidden="1" customHeight="1" x14ac:dyDescent="0.2">
      <c r="D395" s="5" t="s">
        <v>75</v>
      </c>
    </row>
    <row r="396" spans="1:4" ht="12.75" hidden="1" customHeight="1" x14ac:dyDescent="0.2">
      <c r="D396" s="24" t="s">
        <v>1</v>
      </c>
    </row>
    <row r="397" spans="1:4" ht="25.5" hidden="1" customHeight="1" x14ac:dyDescent="0.2">
      <c r="D397" s="24" t="s">
        <v>92</v>
      </c>
    </row>
    <row r="398" spans="1:4" ht="12.75" hidden="1" customHeight="1" x14ac:dyDescent="0.2">
      <c r="D398" s="24" t="s">
        <v>68</v>
      </c>
    </row>
    <row r="399" spans="1:4" ht="12.75" hidden="1" customHeight="1" x14ac:dyDescent="0.2">
      <c r="D399" s="24" t="s">
        <v>95</v>
      </c>
    </row>
    <row r="400" spans="1:4" ht="12.75" hidden="1" customHeight="1" x14ac:dyDescent="0.2">
      <c r="D400" s="24" t="s">
        <v>79</v>
      </c>
    </row>
    <row r="401" spans="4:4" ht="12.75" hidden="1" customHeight="1" x14ac:dyDescent="0.2">
      <c r="D401" s="24" t="s">
        <v>78</v>
      </c>
    </row>
    <row r="402" spans="4:4" ht="12.75" hidden="1" customHeight="1" x14ac:dyDescent="0.2">
      <c r="D402" s="24" t="s">
        <v>3</v>
      </c>
    </row>
    <row r="403" spans="4:4" x14ac:dyDescent="0.2">
      <c r="D403" s="24"/>
    </row>
    <row r="404" spans="4:4" x14ac:dyDescent="0.2">
      <c r="D404" s="24"/>
    </row>
    <row r="405" spans="4:4" x14ac:dyDescent="0.2">
      <c r="D405" s="24"/>
    </row>
    <row r="406" spans="4:4" x14ac:dyDescent="0.2">
      <c r="D406" s="24"/>
    </row>
    <row r="407" spans="4:4" x14ac:dyDescent="0.2">
      <c r="D407" s="24"/>
    </row>
    <row r="408" spans="4:4" x14ac:dyDescent="0.2">
      <c r="D408" s="31"/>
    </row>
  </sheetData>
  <sheetProtection algorithmName="SHA-512" hashValue="qU6VdASxzHCjwSbVuaQZvdORPX70cPUvY7vidhI5frCg9h1RF5Bh+eh1vTB/jfF5IZh42ixPiBxTJKU++vNZqA==" saltValue="4WKGWR0gvfBjsn2EKJUymQ==" spinCount="100000" sheet="1" selectLockedCells="1"/>
  <sortState ref="D385:D402">
    <sortCondition ref="D385"/>
  </sortState>
  <mergeCells count="12">
    <mergeCell ref="D382:F382"/>
    <mergeCell ref="D4:F4"/>
    <mergeCell ref="A1:C1"/>
    <mergeCell ref="D1:I1"/>
    <mergeCell ref="A382:C382"/>
    <mergeCell ref="A381:C381"/>
    <mergeCell ref="A379:C379"/>
    <mergeCell ref="D2:I2"/>
    <mergeCell ref="A380:C380"/>
    <mergeCell ref="D379:F379"/>
    <mergeCell ref="D380:F380"/>
    <mergeCell ref="D381:F381"/>
  </mergeCells>
  <phoneticPr fontId="0" type="noConversion"/>
  <conditionalFormatting sqref="D409:D65536">
    <cfRule type="cellIs" dxfId="18" priority="2" stopIfTrue="1" operator="notBetween">
      <formula>0</formula>
      <formula>9</formula>
    </cfRule>
  </conditionalFormatting>
  <conditionalFormatting sqref="D383:D384">
    <cfRule type="cellIs" dxfId="17" priority="1" stopIfTrue="1" operator="notBetween">
      <formula>0</formula>
      <formula>9</formula>
    </cfRule>
  </conditionalFormatting>
  <dataValidations xWindow="469" yWindow="215" count="3">
    <dataValidation type="whole" errorStyle="warning" allowBlank="1" showErrorMessage="1" errorTitle="So ein Schmarrn!" error="Bitte Eingabe überprüfen" sqref="D6:D15 D17:D377">
      <formula1>0</formula1>
      <formula2>9</formula2>
    </dataValidation>
    <dataValidation type="list" allowBlank="1" showErrorMessage="1" errorTitle="Bitte aus der Liste auswählen" sqref="D379:F382">
      <formula1>$D$385:$D$402</formula1>
    </dataValidation>
    <dataValidation type="whole" errorStyle="warning" allowBlank="1" showErrorMessage="1" errorTitle="So ein Schmarrn!" error="Bitte Eingabe überprüfen!" sqref="F6:F15 F17:F377">
      <formula1>0</formula1>
      <formula2>9</formula2>
    </dataValidation>
  </dataValidations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  <rowBreaks count="1" manualBreakCount="1">
    <brk id="48" max="16383" man="1"/>
  </row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1">
    <tabColor indexed="42"/>
  </sheetPr>
  <dimension ref="A1:EM33"/>
  <sheetViews>
    <sheetView showGridLines="0" workbookViewId="0"/>
  </sheetViews>
  <sheetFormatPr baseColWidth="10" defaultRowHeight="12.75" x14ac:dyDescent="0.2"/>
  <cols>
    <col min="1" max="1" width="11.42578125" style="26" customWidth="1"/>
    <col min="2" max="2" width="20" customWidth="1"/>
    <col min="3" max="3" width="11.7109375" bestFit="1" customWidth="1"/>
    <col min="4" max="4" width="15.7109375" customWidth="1"/>
    <col min="5" max="5" width="14" bestFit="1" customWidth="1"/>
    <col min="6" max="6" width="8" hidden="1" customWidth="1"/>
    <col min="7" max="7" width="8.7109375" hidden="1" customWidth="1"/>
    <col min="8" max="8" width="7.42578125" hidden="1" customWidth="1"/>
    <col min="9" max="9" width="8.7109375" hidden="1" customWidth="1"/>
    <col min="10" max="10" width="8" hidden="1" customWidth="1"/>
    <col min="11" max="11" width="8.7109375" hidden="1" customWidth="1"/>
    <col min="12" max="12" width="7.42578125" hidden="1" customWidth="1"/>
    <col min="13" max="13" width="8.7109375" hidden="1" customWidth="1"/>
    <col min="14" max="14" width="8" hidden="1" customWidth="1"/>
    <col min="15" max="15" width="8.7109375" hidden="1" customWidth="1"/>
    <col min="16" max="16" width="7.42578125" hidden="1" customWidth="1"/>
    <col min="17" max="17" width="8.7109375" hidden="1" customWidth="1"/>
    <col min="18" max="18" width="8" hidden="1" customWidth="1"/>
    <col min="19" max="19" width="8.7109375" hidden="1" customWidth="1"/>
    <col min="20" max="20" width="7.42578125" hidden="1" customWidth="1"/>
    <col min="21" max="21" width="8.7109375" hidden="1" customWidth="1"/>
    <col min="22" max="22" width="8" hidden="1" customWidth="1"/>
    <col min="23" max="23" width="8.7109375" hidden="1" customWidth="1"/>
    <col min="24" max="24" width="7.42578125" hidden="1" customWidth="1"/>
    <col min="25" max="25" width="8.7109375" hidden="1" customWidth="1"/>
    <col min="26" max="26" width="8" hidden="1" customWidth="1"/>
    <col min="27" max="27" width="8.7109375" hidden="1" customWidth="1"/>
    <col min="28" max="28" width="7.42578125" hidden="1" customWidth="1"/>
    <col min="29" max="29" width="8.7109375" hidden="1" customWidth="1"/>
    <col min="30" max="30" width="8" hidden="1" customWidth="1"/>
    <col min="31" max="31" width="8.7109375" hidden="1" customWidth="1"/>
    <col min="32" max="32" width="7.42578125" hidden="1" customWidth="1"/>
    <col min="33" max="33" width="8.7109375" hidden="1" customWidth="1"/>
    <col min="34" max="34" width="8" hidden="1" customWidth="1"/>
    <col min="35" max="35" width="8.7109375" hidden="1" customWidth="1"/>
    <col min="36" max="36" width="7.42578125" hidden="1" customWidth="1"/>
    <col min="37" max="37" width="8.7109375" hidden="1" customWidth="1"/>
    <col min="38" max="38" width="8" hidden="1" customWidth="1"/>
    <col min="39" max="39" width="8.7109375" hidden="1" customWidth="1"/>
    <col min="40" max="40" width="7.42578125" hidden="1" customWidth="1"/>
    <col min="41" max="41" width="8.7109375" hidden="1" customWidth="1"/>
    <col min="42" max="42" width="8" hidden="1" customWidth="1"/>
    <col min="43" max="43" width="8.7109375" hidden="1" customWidth="1"/>
    <col min="44" max="44" width="7.42578125" hidden="1" customWidth="1"/>
    <col min="45" max="45" width="8.7109375" hidden="1" customWidth="1"/>
    <col min="46" max="46" width="8" hidden="1" customWidth="1"/>
    <col min="47" max="47" width="8.7109375" hidden="1" customWidth="1"/>
    <col min="48" max="48" width="7.42578125" hidden="1" customWidth="1"/>
    <col min="49" max="49" width="8.7109375" hidden="1" customWidth="1"/>
    <col min="50" max="50" width="8" hidden="1" customWidth="1"/>
    <col min="51" max="51" width="8.7109375" hidden="1" customWidth="1"/>
    <col min="52" max="52" width="7.42578125" hidden="1" customWidth="1"/>
    <col min="53" max="53" width="8.7109375" hidden="1" customWidth="1"/>
    <col min="54" max="54" width="8" hidden="1" customWidth="1"/>
    <col min="55" max="55" width="8.7109375" hidden="1" customWidth="1"/>
    <col min="56" max="56" width="7.42578125" hidden="1" customWidth="1"/>
    <col min="57" max="57" width="8.7109375" hidden="1" customWidth="1"/>
    <col min="58" max="58" width="8" hidden="1" customWidth="1"/>
    <col min="59" max="59" width="8.7109375" hidden="1" customWidth="1"/>
    <col min="60" max="60" width="7.42578125" hidden="1" customWidth="1"/>
    <col min="61" max="61" width="8.7109375" hidden="1" customWidth="1"/>
    <col min="62" max="62" width="8" hidden="1" customWidth="1"/>
    <col min="63" max="63" width="8.7109375" hidden="1" customWidth="1"/>
    <col min="64" max="64" width="7.42578125" hidden="1" customWidth="1"/>
    <col min="65" max="65" width="8.7109375" hidden="1" customWidth="1"/>
    <col min="66" max="66" width="8" hidden="1" customWidth="1"/>
    <col min="67" max="67" width="8.7109375" hidden="1" customWidth="1"/>
    <col min="68" max="68" width="7.42578125" hidden="1" customWidth="1"/>
    <col min="69" max="69" width="8.7109375" hidden="1" customWidth="1"/>
    <col min="70" max="70" width="8" hidden="1" customWidth="1"/>
    <col min="71" max="71" width="8.7109375" hidden="1" customWidth="1"/>
    <col min="72" max="72" width="7.42578125" hidden="1" customWidth="1"/>
    <col min="73" max="73" width="8.7109375" hidden="1" customWidth="1"/>
    <col min="74" max="74" width="8" hidden="1" customWidth="1"/>
    <col min="75" max="75" width="8.7109375" hidden="1" customWidth="1"/>
    <col min="76" max="76" width="7.42578125" hidden="1" customWidth="1"/>
    <col min="77" max="77" width="8.7109375" hidden="1" customWidth="1"/>
    <col min="78" max="78" width="8" hidden="1" customWidth="1"/>
    <col min="79" max="79" width="8.7109375" hidden="1" customWidth="1"/>
    <col min="80" max="80" width="7.42578125" hidden="1" customWidth="1"/>
    <col min="81" max="81" width="8.7109375" hidden="1" customWidth="1"/>
    <col min="82" max="82" width="8" hidden="1" customWidth="1"/>
    <col min="83" max="83" width="8.7109375" hidden="1" customWidth="1"/>
    <col min="84" max="84" width="7.42578125" hidden="1" customWidth="1"/>
    <col min="85" max="85" width="8.7109375" hidden="1" customWidth="1"/>
    <col min="86" max="86" width="8" hidden="1" customWidth="1"/>
    <col min="87" max="87" width="8.7109375" hidden="1" customWidth="1"/>
    <col min="88" max="88" width="7.42578125" hidden="1" customWidth="1"/>
    <col min="89" max="89" width="8.7109375" hidden="1" customWidth="1"/>
    <col min="90" max="90" width="8" hidden="1" customWidth="1"/>
    <col min="91" max="91" width="8.7109375" hidden="1" customWidth="1"/>
    <col min="92" max="92" width="7.42578125" hidden="1" customWidth="1"/>
    <col min="93" max="93" width="8.7109375" hidden="1" customWidth="1"/>
    <col min="94" max="94" width="8" hidden="1" customWidth="1"/>
    <col min="95" max="95" width="8.7109375" hidden="1" customWidth="1"/>
    <col min="96" max="96" width="7.42578125" hidden="1" customWidth="1"/>
    <col min="97" max="97" width="8.7109375" hidden="1" customWidth="1"/>
    <col min="98" max="98" width="8" hidden="1" customWidth="1"/>
    <col min="99" max="99" width="8.7109375" hidden="1" customWidth="1"/>
    <col min="100" max="100" width="7.42578125" hidden="1" customWidth="1"/>
    <col min="101" max="101" width="8.7109375" hidden="1" customWidth="1"/>
    <col min="102" max="102" width="8" hidden="1" customWidth="1"/>
    <col min="103" max="103" width="8.7109375" hidden="1" customWidth="1"/>
    <col min="104" max="104" width="7.42578125" hidden="1" customWidth="1"/>
    <col min="105" max="105" width="8.7109375" hidden="1" customWidth="1"/>
    <col min="106" max="106" width="8" hidden="1" customWidth="1"/>
    <col min="107" max="107" width="8.7109375" hidden="1" customWidth="1"/>
    <col min="108" max="108" width="7.42578125" hidden="1" customWidth="1"/>
    <col min="109" max="109" width="8.7109375" hidden="1" customWidth="1"/>
    <col min="110" max="110" width="8" hidden="1" customWidth="1"/>
    <col min="111" max="111" width="8.7109375" hidden="1" customWidth="1"/>
    <col min="112" max="112" width="7.42578125" hidden="1" customWidth="1"/>
    <col min="113" max="113" width="8.7109375" hidden="1" customWidth="1"/>
    <col min="114" max="114" width="8" hidden="1" customWidth="1"/>
    <col min="115" max="115" width="8.7109375" hidden="1" customWidth="1"/>
    <col min="116" max="116" width="7.42578125" hidden="1" customWidth="1"/>
    <col min="117" max="117" width="8.7109375" hidden="1" customWidth="1"/>
    <col min="118" max="118" width="8" hidden="1" customWidth="1"/>
    <col min="119" max="119" width="8.7109375" hidden="1" customWidth="1"/>
    <col min="120" max="120" width="7.42578125" hidden="1" customWidth="1"/>
    <col min="121" max="121" width="8.7109375" hidden="1" customWidth="1"/>
    <col min="122" max="122" width="8" hidden="1" customWidth="1"/>
    <col min="123" max="123" width="8.7109375" hidden="1" customWidth="1"/>
    <col min="124" max="124" width="7.42578125" hidden="1" customWidth="1"/>
    <col min="125" max="125" width="8.7109375" hidden="1" customWidth="1"/>
    <col min="126" max="126" width="8" hidden="1" customWidth="1"/>
    <col min="127" max="127" width="8.7109375" hidden="1" customWidth="1"/>
    <col min="128" max="128" width="7.42578125" hidden="1" customWidth="1"/>
    <col min="129" max="129" width="8.7109375" hidden="1" customWidth="1"/>
    <col min="130" max="130" width="8" hidden="1" customWidth="1"/>
    <col min="131" max="131" width="8.7109375" hidden="1" customWidth="1"/>
    <col min="132" max="132" width="7.42578125" hidden="1" customWidth="1"/>
    <col min="133" max="133" width="8.7109375" hidden="1" customWidth="1"/>
    <col min="134" max="134" width="8" hidden="1" customWidth="1"/>
    <col min="135" max="135" width="8.7109375" hidden="1" customWidth="1"/>
    <col min="136" max="136" width="7.42578125" hidden="1" customWidth="1"/>
    <col min="137" max="137" width="8.7109375" hidden="1" customWidth="1"/>
    <col min="138" max="138" width="8" hidden="1" customWidth="1"/>
    <col min="139" max="139" width="8.7109375" hidden="1" customWidth="1"/>
    <col min="140" max="140" width="7.42578125" hidden="1" customWidth="1"/>
    <col min="141" max="141" width="8.7109375" hidden="1" customWidth="1"/>
    <col min="142" max="142" width="11.42578125" hidden="1" customWidth="1"/>
    <col min="143" max="143" width="11.42578125" customWidth="1"/>
  </cols>
  <sheetData>
    <row r="1" spans="1:142" ht="20.25" x14ac:dyDescent="0.3">
      <c r="A1" s="47"/>
      <c r="B1" s="54" t="s">
        <v>20</v>
      </c>
      <c r="C1" s="55"/>
      <c r="D1" s="55"/>
      <c r="E1" s="56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7"/>
      <c r="AM1" s="27"/>
      <c r="AN1" s="27"/>
      <c r="AO1" s="27"/>
      <c r="AP1" s="27"/>
      <c r="AQ1" s="27"/>
      <c r="AR1" s="27"/>
      <c r="AS1" s="27"/>
      <c r="AT1" s="27"/>
      <c r="AU1" s="27"/>
      <c r="AV1" s="27"/>
      <c r="AW1" s="27"/>
      <c r="AX1" s="27"/>
      <c r="AY1" s="27"/>
      <c r="AZ1" s="27"/>
      <c r="BA1" s="27"/>
      <c r="BB1" s="27"/>
      <c r="BC1" s="27"/>
      <c r="BD1" s="27"/>
      <c r="BE1" s="27"/>
      <c r="BF1" s="27"/>
      <c r="BG1" s="27"/>
      <c r="BH1" s="27"/>
      <c r="BI1" s="27"/>
      <c r="BJ1" s="27"/>
      <c r="BK1" s="27"/>
      <c r="BL1" s="27"/>
      <c r="BM1" s="27"/>
      <c r="BN1" s="27"/>
      <c r="BO1" s="27"/>
      <c r="BP1" s="27"/>
      <c r="BQ1" s="27"/>
      <c r="BR1" s="27"/>
      <c r="BS1" s="27"/>
      <c r="BT1" s="27"/>
      <c r="BU1" s="27"/>
      <c r="BV1" s="27"/>
      <c r="BW1" s="27"/>
      <c r="BX1" s="27"/>
      <c r="BY1" s="27"/>
      <c r="BZ1" s="27"/>
      <c r="CA1" s="27"/>
      <c r="CB1" s="27"/>
      <c r="CC1" s="27"/>
      <c r="CD1" s="27"/>
      <c r="CE1" s="27"/>
      <c r="CF1" s="27"/>
      <c r="CG1" s="27"/>
      <c r="CH1" s="27"/>
      <c r="CI1" s="27"/>
      <c r="CJ1" s="27"/>
      <c r="CK1" s="27"/>
      <c r="CL1" s="27"/>
      <c r="CM1" s="27"/>
      <c r="CN1" s="27"/>
      <c r="CO1" s="27"/>
      <c r="CP1" s="27"/>
      <c r="CQ1" s="27"/>
      <c r="CR1" s="27"/>
      <c r="CS1" s="27"/>
      <c r="CT1" s="27"/>
      <c r="CU1" s="27"/>
      <c r="CV1" s="27"/>
      <c r="CW1" s="27"/>
      <c r="CX1" s="27"/>
      <c r="CY1" s="27"/>
      <c r="CZ1" s="27"/>
      <c r="DA1" s="27"/>
      <c r="DB1" s="27"/>
      <c r="DC1" s="27"/>
      <c r="DD1" s="27"/>
      <c r="DE1" s="27"/>
      <c r="DF1" s="27"/>
      <c r="DG1" s="27"/>
      <c r="DH1" s="27"/>
      <c r="DI1" s="27"/>
      <c r="DJ1" s="27"/>
      <c r="DK1" s="27"/>
      <c r="DL1" s="27"/>
      <c r="DM1" s="27"/>
      <c r="DN1" s="27"/>
      <c r="DO1" s="27"/>
      <c r="DP1" s="27"/>
      <c r="DQ1" s="27"/>
      <c r="DR1" s="27"/>
      <c r="DS1" s="27"/>
      <c r="DT1" s="27"/>
      <c r="DU1" s="27"/>
      <c r="DV1" s="27"/>
      <c r="DW1" s="27"/>
      <c r="DX1" s="27"/>
      <c r="DY1" s="27"/>
      <c r="DZ1" s="27"/>
      <c r="EA1" s="27"/>
      <c r="EB1" s="27"/>
      <c r="EC1" s="27"/>
      <c r="ED1" s="27"/>
      <c r="EE1" s="27"/>
      <c r="EF1" s="27"/>
      <c r="EG1" s="27"/>
      <c r="EH1" s="27"/>
      <c r="EI1" s="27"/>
      <c r="EJ1" s="27"/>
      <c r="EK1" s="27"/>
      <c r="EL1" s="27"/>
    </row>
    <row r="2" spans="1:142" x14ac:dyDescent="0.2">
      <c r="A2" s="44"/>
      <c r="B2" s="57"/>
      <c r="C2" s="57"/>
      <c r="D2" s="57"/>
      <c r="E2" s="46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7"/>
      <c r="AM2" s="27"/>
      <c r="AN2" s="27"/>
      <c r="AO2" s="27"/>
      <c r="AP2" s="27"/>
      <c r="AQ2" s="27"/>
      <c r="AR2" s="27"/>
      <c r="AS2" s="27"/>
      <c r="AT2" s="27"/>
      <c r="AU2" s="27"/>
      <c r="AV2" s="27"/>
      <c r="AW2" s="27"/>
      <c r="AX2" s="27"/>
      <c r="AY2" s="27"/>
      <c r="AZ2" s="27"/>
      <c r="BA2" s="27"/>
      <c r="BB2" s="27"/>
      <c r="BC2" s="27"/>
      <c r="BD2" s="27"/>
      <c r="BE2" s="27"/>
      <c r="BF2" s="27"/>
      <c r="BG2" s="27"/>
      <c r="BH2" s="27"/>
      <c r="BI2" s="27"/>
      <c r="BJ2" s="27"/>
      <c r="BK2" s="27"/>
      <c r="BL2" s="27"/>
      <c r="BM2" s="27"/>
      <c r="BN2" s="27"/>
      <c r="BO2" s="27"/>
      <c r="BP2" s="27"/>
      <c r="BQ2" s="27"/>
      <c r="BR2" s="27"/>
      <c r="BS2" s="27"/>
      <c r="BT2" s="27"/>
      <c r="BU2" s="27"/>
      <c r="BV2" s="27"/>
      <c r="BW2" s="27"/>
      <c r="BX2" s="27"/>
      <c r="BY2" s="27"/>
      <c r="BZ2" s="27"/>
      <c r="CA2" s="27"/>
      <c r="CB2" s="27"/>
      <c r="CC2" s="27"/>
      <c r="CD2" s="27"/>
      <c r="CE2" s="27"/>
      <c r="CF2" s="27"/>
      <c r="CG2" s="27"/>
      <c r="CH2" s="27"/>
      <c r="CI2" s="27"/>
      <c r="CJ2" s="27"/>
      <c r="CK2" s="27"/>
      <c r="CL2" s="27"/>
      <c r="CM2" s="27"/>
      <c r="CN2" s="27"/>
      <c r="CO2" s="27"/>
      <c r="CP2" s="27"/>
      <c r="CQ2" s="27"/>
      <c r="CR2" s="27"/>
      <c r="CS2" s="27"/>
      <c r="CT2" s="27"/>
      <c r="CU2" s="27"/>
      <c r="CV2" s="27"/>
      <c r="CW2" s="27"/>
      <c r="CX2" s="27"/>
      <c r="CY2" s="27"/>
      <c r="CZ2" s="27"/>
      <c r="DA2" s="27"/>
      <c r="DB2" s="27"/>
      <c r="DC2" s="27"/>
      <c r="DD2" s="27"/>
      <c r="DE2" s="27"/>
      <c r="DF2" s="27"/>
      <c r="DG2" s="27"/>
      <c r="DH2" s="27"/>
      <c r="DI2" s="27"/>
      <c r="DJ2" s="27"/>
      <c r="DK2" s="27"/>
      <c r="DL2" s="27"/>
      <c r="DM2" s="27"/>
      <c r="DN2" s="27"/>
      <c r="DO2" s="27"/>
      <c r="DP2" s="27"/>
      <c r="DQ2" s="27"/>
      <c r="DR2" s="27"/>
      <c r="DS2" s="27"/>
      <c r="DT2" s="27"/>
      <c r="DU2" s="27"/>
      <c r="DV2" s="27"/>
      <c r="DW2" s="27"/>
      <c r="DX2" s="27"/>
      <c r="DY2" s="27"/>
      <c r="DZ2" s="27"/>
      <c r="EA2" s="27"/>
      <c r="EB2" s="27"/>
      <c r="EC2" s="27"/>
      <c r="ED2" s="27"/>
      <c r="EE2" s="27"/>
      <c r="EF2" s="27"/>
      <c r="EG2" s="27"/>
      <c r="EH2" s="27"/>
      <c r="EI2" s="27"/>
      <c r="EJ2" s="27"/>
      <c r="EK2" s="27"/>
      <c r="EL2" s="27"/>
    </row>
    <row r="3" spans="1:142" x14ac:dyDescent="0.2">
      <c r="A3" s="44"/>
      <c r="B3" s="57"/>
      <c r="C3" s="57" t="s">
        <v>19</v>
      </c>
      <c r="D3" s="57" t="s">
        <v>18</v>
      </c>
      <c r="E3" s="46" t="s">
        <v>39</v>
      </c>
      <c r="F3" s="27" t="s">
        <v>14</v>
      </c>
      <c r="G3" s="27" t="s">
        <v>15</v>
      </c>
      <c r="H3" s="27" t="s">
        <v>17</v>
      </c>
      <c r="I3" s="27" t="s">
        <v>16</v>
      </c>
      <c r="J3" s="27" t="s">
        <v>14</v>
      </c>
      <c r="K3" s="27" t="s">
        <v>15</v>
      </c>
      <c r="L3" s="27" t="s">
        <v>17</v>
      </c>
      <c r="M3" s="27" t="s">
        <v>16</v>
      </c>
      <c r="N3" s="27" t="s">
        <v>14</v>
      </c>
      <c r="O3" s="27" t="s">
        <v>15</v>
      </c>
      <c r="P3" s="27" t="s">
        <v>17</v>
      </c>
      <c r="Q3" s="27" t="s">
        <v>16</v>
      </c>
      <c r="R3" s="27" t="s">
        <v>14</v>
      </c>
      <c r="S3" s="27" t="s">
        <v>15</v>
      </c>
      <c r="T3" s="27" t="s">
        <v>17</v>
      </c>
      <c r="U3" s="27" t="s">
        <v>16</v>
      </c>
      <c r="V3" s="27" t="s">
        <v>14</v>
      </c>
      <c r="W3" s="27" t="s">
        <v>15</v>
      </c>
      <c r="X3" s="27" t="s">
        <v>17</v>
      </c>
      <c r="Y3" s="27" t="s">
        <v>16</v>
      </c>
      <c r="Z3" s="27" t="s">
        <v>14</v>
      </c>
      <c r="AA3" s="27" t="s">
        <v>15</v>
      </c>
      <c r="AB3" s="27" t="s">
        <v>17</v>
      </c>
      <c r="AC3" s="27" t="s">
        <v>16</v>
      </c>
      <c r="AD3" s="27" t="s">
        <v>14</v>
      </c>
      <c r="AE3" s="27" t="s">
        <v>15</v>
      </c>
      <c r="AF3" s="27" t="s">
        <v>17</v>
      </c>
      <c r="AG3" s="27" t="s">
        <v>16</v>
      </c>
      <c r="AH3" s="27" t="s">
        <v>14</v>
      </c>
      <c r="AI3" s="27" t="s">
        <v>15</v>
      </c>
      <c r="AJ3" s="27" t="s">
        <v>17</v>
      </c>
      <c r="AK3" s="27" t="s">
        <v>16</v>
      </c>
      <c r="AL3" s="27" t="s">
        <v>14</v>
      </c>
      <c r="AM3" s="27" t="s">
        <v>15</v>
      </c>
      <c r="AN3" s="27" t="s">
        <v>17</v>
      </c>
      <c r="AO3" s="27" t="s">
        <v>16</v>
      </c>
      <c r="AP3" s="27" t="s">
        <v>14</v>
      </c>
      <c r="AQ3" s="27" t="s">
        <v>15</v>
      </c>
      <c r="AR3" s="27" t="s">
        <v>17</v>
      </c>
      <c r="AS3" s="27" t="s">
        <v>16</v>
      </c>
      <c r="AT3" s="27" t="s">
        <v>14</v>
      </c>
      <c r="AU3" s="27" t="s">
        <v>15</v>
      </c>
      <c r="AV3" s="27" t="s">
        <v>17</v>
      </c>
      <c r="AW3" s="27" t="s">
        <v>16</v>
      </c>
      <c r="AX3" s="27" t="s">
        <v>14</v>
      </c>
      <c r="AY3" s="27" t="s">
        <v>15</v>
      </c>
      <c r="AZ3" s="27" t="s">
        <v>17</v>
      </c>
      <c r="BA3" s="27" t="s">
        <v>16</v>
      </c>
      <c r="BB3" s="27" t="s">
        <v>14</v>
      </c>
      <c r="BC3" s="27" t="s">
        <v>15</v>
      </c>
      <c r="BD3" s="27" t="s">
        <v>17</v>
      </c>
      <c r="BE3" s="27" t="s">
        <v>16</v>
      </c>
      <c r="BF3" s="27" t="s">
        <v>14</v>
      </c>
      <c r="BG3" s="27" t="s">
        <v>15</v>
      </c>
      <c r="BH3" s="27" t="s">
        <v>17</v>
      </c>
      <c r="BI3" s="27" t="s">
        <v>16</v>
      </c>
      <c r="BJ3" s="27" t="s">
        <v>14</v>
      </c>
      <c r="BK3" s="27" t="s">
        <v>15</v>
      </c>
      <c r="BL3" s="27" t="s">
        <v>17</v>
      </c>
      <c r="BM3" s="27" t="s">
        <v>16</v>
      </c>
      <c r="BN3" s="27" t="s">
        <v>14</v>
      </c>
      <c r="BO3" s="27" t="s">
        <v>15</v>
      </c>
      <c r="BP3" s="27" t="s">
        <v>17</v>
      </c>
      <c r="BQ3" s="27" t="s">
        <v>16</v>
      </c>
      <c r="BR3" s="27" t="s">
        <v>14</v>
      </c>
      <c r="BS3" s="27" t="s">
        <v>15</v>
      </c>
      <c r="BT3" s="27" t="s">
        <v>17</v>
      </c>
      <c r="BU3" s="27" t="s">
        <v>16</v>
      </c>
      <c r="BV3" s="27" t="s">
        <v>14</v>
      </c>
      <c r="BW3" s="27" t="s">
        <v>15</v>
      </c>
      <c r="BX3" s="27" t="s">
        <v>17</v>
      </c>
      <c r="BY3" s="27" t="s">
        <v>16</v>
      </c>
      <c r="BZ3" s="27" t="s">
        <v>14</v>
      </c>
      <c r="CA3" s="27" t="s">
        <v>15</v>
      </c>
      <c r="CB3" s="27" t="s">
        <v>17</v>
      </c>
      <c r="CC3" s="27" t="s">
        <v>16</v>
      </c>
      <c r="CD3" s="27" t="s">
        <v>14</v>
      </c>
      <c r="CE3" s="27" t="s">
        <v>15</v>
      </c>
      <c r="CF3" s="27" t="s">
        <v>17</v>
      </c>
      <c r="CG3" s="27" t="s">
        <v>16</v>
      </c>
      <c r="CH3" s="27" t="s">
        <v>14</v>
      </c>
      <c r="CI3" s="27" t="s">
        <v>15</v>
      </c>
      <c r="CJ3" s="27" t="s">
        <v>17</v>
      </c>
      <c r="CK3" s="27" t="s">
        <v>16</v>
      </c>
      <c r="CL3" s="27" t="s">
        <v>14</v>
      </c>
      <c r="CM3" s="27" t="s">
        <v>15</v>
      </c>
      <c r="CN3" s="27" t="s">
        <v>17</v>
      </c>
      <c r="CO3" s="27" t="s">
        <v>16</v>
      </c>
      <c r="CP3" s="27" t="s">
        <v>14</v>
      </c>
      <c r="CQ3" s="27" t="s">
        <v>15</v>
      </c>
      <c r="CR3" s="27" t="s">
        <v>17</v>
      </c>
      <c r="CS3" s="27" t="s">
        <v>16</v>
      </c>
      <c r="CT3" s="27" t="s">
        <v>14</v>
      </c>
      <c r="CU3" s="27" t="s">
        <v>15</v>
      </c>
      <c r="CV3" s="27" t="s">
        <v>17</v>
      </c>
      <c r="CW3" s="27" t="s">
        <v>16</v>
      </c>
      <c r="CX3" s="27" t="s">
        <v>14</v>
      </c>
      <c r="CY3" s="27" t="s">
        <v>15</v>
      </c>
      <c r="CZ3" s="27" t="s">
        <v>17</v>
      </c>
      <c r="DA3" s="27" t="s">
        <v>16</v>
      </c>
      <c r="DB3" s="27" t="s">
        <v>14</v>
      </c>
      <c r="DC3" s="27" t="s">
        <v>15</v>
      </c>
      <c r="DD3" s="27" t="s">
        <v>17</v>
      </c>
      <c r="DE3" s="27" t="s">
        <v>16</v>
      </c>
      <c r="DF3" s="27" t="s">
        <v>14</v>
      </c>
      <c r="DG3" s="27" t="s">
        <v>15</v>
      </c>
      <c r="DH3" s="27" t="s">
        <v>17</v>
      </c>
      <c r="DI3" s="27" t="s">
        <v>16</v>
      </c>
      <c r="DJ3" s="27" t="s">
        <v>14</v>
      </c>
      <c r="DK3" s="27" t="s">
        <v>15</v>
      </c>
      <c r="DL3" s="27" t="s">
        <v>17</v>
      </c>
      <c r="DM3" s="27" t="s">
        <v>16</v>
      </c>
      <c r="DN3" s="27" t="s">
        <v>14</v>
      </c>
      <c r="DO3" s="27" t="s">
        <v>15</v>
      </c>
      <c r="DP3" s="27" t="s">
        <v>17</v>
      </c>
      <c r="DQ3" s="27" t="s">
        <v>16</v>
      </c>
      <c r="DR3" s="27" t="s">
        <v>14</v>
      </c>
      <c r="DS3" s="27" t="s">
        <v>15</v>
      </c>
      <c r="DT3" s="27" t="s">
        <v>17</v>
      </c>
      <c r="DU3" s="27" t="s">
        <v>16</v>
      </c>
      <c r="DV3" s="27" t="s">
        <v>14</v>
      </c>
      <c r="DW3" s="27" t="s">
        <v>15</v>
      </c>
      <c r="DX3" s="27" t="s">
        <v>17</v>
      </c>
      <c r="DY3" s="27" t="s">
        <v>16</v>
      </c>
      <c r="DZ3" s="27" t="s">
        <v>14</v>
      </c>
      <c r="EA3" s="27" t="s">
        <v>15</v>
      </c>
      <c r="EB3" s="27" t="s">
        <v>17</v>
      </c>
      <c r="EC3" s="27" t="s">
        <v>16</v>
      </c>
      <c r="ED3" s="27" t="s">
        <v>14</v>
      </c>
      <c r="EE3" s="27" t="s">
        <v>15</v>
      </c>
      <c r="EF3" s="27" t="s">
        <v>17</v>
      </c>
      <c r="EG3" s="27" t="s">
        <v>16</v>
      </c>
      <c r="EH3" s="27" t="s">
        <v>14</v>
      </c>
      <c r="EI3" s="27" t="s">
        <v>15</v>
      </c>
      <c r="EJ3" s="27" t="s">
        <v>17</v>
      </c>
      <c r="EK3" s="27" t="s">
        <v>16</v>
      </c>
      <c r="EL3" s="27"/>
    </row>
    <row r="4" spans="1:142" x14ac:dyDescent="0.2">
      <c r="A4" s="48" t="s">
        <v>21</v>
      </c>
      <c r="B4" s="28" t="s">
        <v>69</v>
      </c>
      <c r="C4" s="28">
        <f>G4+K4+O4+S4+W4+AA4+AE4+AI4+AM4+AQ4+AU4+AY4+BC4+BG4+BK4+BO4+BS4+BW4+CA4+CE4+CI4+CM4+CQ4+CU4+CY4+DC4+DG4+DK4+DO4+DS4+DW4+EA4+EE4+EI4</f>
        <v>0</v>
      </c>
      <c r="D4" s="28">
        <f>I4+M4+Q4+U4+Y4+AC4+AG4+AK4+AO4+AS4+AW4+BA4+BE4+BI4+BM4+BQ4+BU4+BY4+CC4+CG4+CK4+CO4+CS4+CW4+DA4+DE4+DI4+DM4+DQ4+DU4+DY4+EC4+EG4+EK4</f>
        <v>0</v>
      </c>
      <c r="E4" s="81">
        <f>C4+D4</f>
        <v>0</v>
      </c>
      <c r="F4" s="27" t="str">
        <f>VLOOKUP($B4,_1._Spieltag,11,0)</f>
        <v/>
      </c>
      <c r="G4" s="27">
        <f t="shared" ref="G4:G21" si="0">IF(ISNA(F4),0,IF(F4&lt;2,F4*2+1,0))</f>
        <v>0</v>
      </c>
      <c r="H4" s="27" t="e">
        <f>VLOOKUP($B4,_1SA,9,0)</f>
        <v>#N/A</v>
      </c>
      <c r="I4" s="27">
        <f t="shared" ref="I4:I21" si="1">IF(ISNA(H4),0,IF(H4=2,3,IF(H4=0,1,0)))</f>
        <v>0</v>
      </c>
      <c r="J4" s="27" t="e">
        <f t="shared" ref="J4:J21" si="2">VLOOKUP($B4,_2._Spieltag,11,0)</f>
        <v>#N/A</v>
      </c>
      <c r="K4" s="27">
        <f t="shared" ref="K4:K21" si="3">IF(ISNA(J4),0,IF(J4&lt;2,J4*2+1,0))</f>
        <v>0</v>
      </c>
      <c r="L4" s="27" t="str">
        <f t="shared" ref="L4:L21" si="4">VLOOKUP($B4,_2SA,9,0)</f>
        <v/>
      </c>
      <c r="M4" s="27">
        <f t="shared" ref="M4:M21" si="5">IF(ISNA(L4),0,IF(L4=2,3,IF(L4=0,1,0)))</f>
        <v>0</v>
      </c>
      <c r="N4" s="27" t="str">
        <f t="shared" ref="N4:N21" si="6">VLOOKUP($B4,_3._Spieltag,11,0)</f>
        <v/>
      </c>
      <c r="O4" s="27">
        <f t="shared" ref="O4:O21" si="7">IF(ISNA(N4),0,IF(N4&lt;2,N4*2+1,0))</f>
        <v>0</v>
      </c>
      <c r="P4" s="27" t="e">
        <f t="shared" ref="P4:P21" si="8">VLOOKUP($B4,_3SA,9,0)</f>
        <v>#N/A</v>
      </c>
      <c r="Q4" s="27">
        <f t="shared" ref="Q4:Q21" si="9">IF(ISNA(P4),0,IF(P4=2,3,IF(P4=0,1,0)))</f>
        <v>0</v>
      </c>
      <c r="R4" s="27" t="str">
        <f t="shared" ref="R4:R21" si="10">VLOOKUP($B4,_4._Spieltag,11,0)</f>
        <v/>
      </c>
      <c r="S4" s="27">
        <f t="shared" ref="S4:S21" si="11">IF(ISNA(R4),0,IF(R4&lt;2,R4*2+1,0))</f>
        <v>0</v>
      </c>
      <c r="T4" s="27" t="e">
        <f t="shared" ref="T4:T21" si="12">VLOOKUP($B4,_4SA,9,0)</f>
        <v>#N/A</v>
      </c>
      <c r="U4" s="27">
        <f t="shared" ref="U4:U21" si="13">IF(ISNA(T4),0,IF(T4=2,3,IF(T4=0,1,0)))</f>
        <v>0</v>
      </c>
      <c r="V4" s="27" t="e">
        <f t="shared" ref="V4:V21" si="14">VLOOKUP($B4,_5._Spieltag,11,0)</f>
        <v>#N/A</v>
      </c>
      <c r="W4" s="27">
        <f t="shared" ref="W4:W21" si="15">IF(ISNA(V4),0,IF(V4&lt;2,V4*2+1,0))</f>
        <v>0</v>
      </c>
      <c r="X4" s="27" t="str">
        <f t="shared" ref="X4:X21" si="16">VLOOKUP($B4,_5SA,9,0)</f>
        <v/>
      </c>
      <c r="Y4" s="27">
        <f t="shared" ref="Y4:Y21" si="17">IF(ISNA(X4),0,IF(X4=2,3,IF(X4=0,1,0)))</f>
        <v>0</v>
      </c>
      <c r="Z4" s="27" t="str">
        <f t="shared" ref="Z4:Z21" si="18">VLOOKUP($B4,_6._Spieltag,11,0)</f>
        <v/>
      </c>
      <c r="AA4" s="27">
        <f t="shared" ref="AA4:AA21" si="19">IF(ISNA(Z4),0,IF(Z4&lt;2,Z4*2+1,0))</f>
        <v>0</v>
      </c>
      <c r="AB4" s="27" t="e">
        <f t="shared" ref="AB4:AB21" si="20">VLOOKUP($B4,_6SA,9,0)</f>
        <v>#N/A</v>
      </c>
      <c r="AC4" s="27">
        <f t="shared" ref="AC4:AC21" si="21">IF(ISNA(AB4),0,IF(AB4=2,3,IF(AB4=0,1,0)))</f>
        <v>0</v>
      </c>
      <c r="AD4" s="27" t="e">
        <f t="shared" ref="AD4:AD21" si="22">VLOOKUP($B4,_7._Spieltag,11,0)</f>
        <v>#N/A</v>
      </c>
      <c r="AE4" s="27">
        <f t="shared" ref="AE4:AE21" si="23">IF(ISNA(AD4),0,IF(AD4&lt;2,AD4*2+1,0))</f>
        <v>0</v>
      </c>
      <c r="AF4" s="27" t="str">
        <f t="shared" ref="AF4:AF21" si="24">VLOOKUP($B4,_7SA,9,0)</f>
        <v/>
      </c>
      <c r="AG4" s="27">
        <f t="shared" ref="AG4:AG21" si="25">IF(ISNA(AF4),0,IF(AF4=2,3,IF(AF4=0,1,0)))</f>
        <v>0</v>
      </c>
      <c r="AH4" s="27" t="str">
        <f t="shared" ref="AH4:AH21" si="26">VLOOKUP($B4,_8._Spieltag,11,0)</f>
        <v/>
      </c>
      <c r="AI4" s="27">
        <f t="shared" ref="AI4:AI21" si="27">IF(ISNA(AH4),0,IF(AH4&lt;2,AH4*2+1,0))</f>
        <v>0</v>
      </c>
      <c r="AJ4" s="27" t="e">
        <f t="shared" ref="AJ4:AJ21" si="28">VLOOKUP($B4,_8SA,9,0)</f>
        <v>#N/A</v>
      </c>
      <c r="AK4" s="27">
        <f t="shared" ref="AK4:AK21" si="29">IF(ISNA(AJ4),0,IF(AJ4=2,3,IF(AJ4=0,1,0)))</f>
        <v>0</v>
      </c>
      <c r="AL4" s="27" t="e">
        <f t="shared" ref="AL4:AL21" si="30">VLOOKUP($B4,_9._Spieltag,11,0)</f>
        <v>#N/A</v>
      </c>
      <c r="AM4" s="27">
        <f t="shared" ref="AM4:AM21" si="31">IF(ISNA(AL4),0,IF(AL4&lt;2,AL4*2+1,0))</f>
        <v>0</v>
      </c>
      <c r="AN4" s="27" t="str">
        <f t="shared" ref="AN4:AN21" si="32">VLOOKUP($B4,_9SA,9,0)</f>
        <v/>
      </c>
      <c r="AO4" s="27">
        <f t="shared" ref="AO4:AO21" si="33">IF(ISNA(AN4),0,IF(AN4=2,3,IF(AN4=0,1,0)))</f>
        <v>0</v>
      </c>
      <c r="AP4" s="27" t="str">
        <f t="shared" ref="AP4:AP21" si="34">VLOOKUP($B4,_10._Spieltag,11,0)</f>
        <v/>
      </c>
      <c r="AQ4" s="27">
        <f t="shared" ref="AQ4:AQ21" si="35">IF(ISNA(AP4),0,IF(AP4&lt;2,AP4*2+1,0))</f>
        <v>0</v>
      </c>
      <c r="AR4" s="27" t="e">
        <f t="shared" ref="AR4:AR21" si="36">VLOOKUP($B4,_10SA,9,0)</f>
        <v>#N/A</v>
      </c>
      <c r="AS4" s="27">
        <f t="shared" ref="AS4:AS21" si="37">IF(ISNA(AR4),0,IF(AR4=2,3,IF(AR4=0,1,0)))</f>
        <v>0</v>
      </c>
      <c r="AT4" s="27" t="e">
        <f t="shared" ref="AT4:AT21" si="38">VLOOKUP($B4,_11._Spieltag,11,0)</f>
        <v>#N/A</v>
      </c>
      <c r="AU4" s="27">
        <f t="shared" ref="AU4:AU21" si="39">IF(ISNA(AT4),0,IF(AT4&lt;2,AT4*2+1,0))</f>
        <v>0</v>
      </c>
      <c r="AV4" s="27" t="str">
        <f t="shared" ref="AV4:AV21" si="40">VLOOKUP($B4,_11SA,9,0)</f>
        <v/>
      </c>
      <c r="AW4" s="27">
        <f t="shared" ref="AW4:AW21" si="41">IF(ISNA(AV4),0,IF(AV4=2,3,IF(AV4=0,1,0)))</f>
        <v>0</v>
      </c>
      <c r="AX4" s="27" t="str">
        <f t="shared" ref="AX4:AX21" si="42">VLOOKUP($B4,_12._Spieltag,11,0)</f>
        <v/>
      </c>
      <c r="AY4" s="27">
        <f t="shared" ref="AY4:AY21" si="43">IF(ISNA(AX4),0,IF(AX4&lt;2,AX4*2+1,0))</f>
        <v>0</v>
      </c>
      <c r="AZ4" s="27" t="e">
        <f t="shared" ref="AZ4:AZ21" si="44">VLOOKUP($B4,_12SA,9,0)</f>
        <v>#N/A</v>
      </c>
      <c r="BA4" s="27">
        <f t="shared" ref="BA4:BA21" si="45">IF(ISNA(AZ4),0,IF(AZ4=2,3,IF(AZ4=0,1,0)))</f>
        <v>0</v>
      </c>
      <c r="BB4" s="27" t="e">
        <f t="shared" ref="BB4:BB21" si="46">VLOOKUP($B4,_13._Spieltag,11,0)</f>
        <v>#N/A</v>
      </c>
      <c r="BC4" s="27">
        <f t="shared" ref="BC4:BC21" si="47">IF(ISNA(BB4),0,IF(BB4&lt;2,BB4*2+1,0))</f>
        <v>0</v>
      </c>
      <c r="BD4" s="27" t="str">
        <f t="shared" ref="BD4:BD21" si="48">VLOOKUP($B4,_13SA,9,0)</f>
        <v/>
      </c>
      <c r="BE4" s="27">
        <f t="shared" ref="BE4:BE21" si="49">IF(ISNA(BD4),0,IF(BD4=2,3,IF(BD4=0,1,0)))</f>
        <v>0</v>
      </c>
      <c r="BF4" s="27" t="str">
        <f t="shared" ref="BF4:BF21" si="50">VLOOKUP($B4,_14._Spieltag,11,0)</f>
        <v/>
      </c>
      <c r="BG4" s="27">
        <f t="shared" ref="BG4:BG21" si="51">IF(ISNA(BF4),0,IF(BF4&lt;2,BF4*2+1,0))</f>
        <v>0</v>
      </c>
      <c r="BH4" s="27" t="e">
        <f t="shared" ref="BH4:BH21" si="52">VLOOKUP($B4,_14SA,9,0)</f>
        <v>#N/A</v>
      </c>
      <c r="BI4" s="27">
        <f t="shared" ref="BI4:BI21" si="53">IF(ISNA(BH4),0,IF(BH4=2,3,IF(BH4=0,1,0)))</f>
        <v>0</v>
      </c>
      <c r="BJ4" s="27" t="e">
        <f t="shared" ref="BJ4:BJ21" si="54">VLOOKUP($B4,_15._Spieltag,11,0)</f>
        <v>#N/A</v>
      </c>
      <c r="BK4" s="27">
        <f t="shared" ref="BK4:BK21" si="55">IF(ISNA(BJ4),0,IF(BJ4&lt;2,BJ4*2+1,0))</f>
        <v>0</v>
      </c>
      <c r="BL4" s="27" t="str">
        <f t="shared" ref="BL4:BL21" si="56">VLOOKUP($B4,_15SA,9,0)</f>
        <v/>
      </c>
      <c r="BM4" s="27">
        <f t="shared" ref="BM4:BM21" si="57">IF(ISNA(BL4),0,IF(BL4=2,3,IF(BL4=0,1,0)))</f>
        <v>0</v>
      </c>
      <c r="BN4" s="27" t="str">
        <f t="shared" ref="BN4:BN21" si="58">VLOOKUP($B4,_16._Spieltag,11,0)</f>
        <v/>
      </c>
      <c r="BO4" s="27">
        <f t="shared" ref="BO4:BO21" si="59">IF(ISNA(BN4),0,IF(BN4&lt;2,BN4*2+1,0))</f>
        <v>0</v>
      </c>
      <c r="BP4" s="27" t="e">
        <f t="shared" ref="BP4:BP21" si="60">VLOOKUP($B4,_16SA,9,0)</f>
        <v>#N/A</v>
      </c>
      <c r="BQ4" s="27">
        <f t="shared" ref="BQ4:BQ21" si="61">IF(ISNA(BP4),0,IF(BP4=2,3,IF(BP4=0,1,0)))</f>
        <v>0</v>
      </c>
      <c r="BR4" s="27" t="e">
        <f t="shared" ref="BR4:BR21" si="62">VLOOKUP($B4,_17._Spieltag,11,0)</f>
        <v>#N/A</v>
      </c>
      <c r="BS4" s="27">
        <f t="shared" ref="BS4:BS21" si="63">IF(ISNA(BR4),0,IF(BR4&lt;2,BR4*2+1,0))</f>
        <v>0</v>
      </c>
      <c r="BT4" s="27" t="str">
        <f t="shared" ref="BT4:BT21" si="64">VLOOKUP($B4,_17SA,9,0)</f>
        <v/>
      </c>
      <c r="BU4" s="27">
        <f t="shared" ref="BU4:BU21" si="65">IF(ISNA(BT4),0,IF(BT4=2,3,IF(BT4=0,1,0)))</f>
        <v>0</v>
      </c>
      <c r="BV4" s="27" t="e">
        <f t="shared" ref="BV4:BV21" si="66">VLOOKUP($B4,_18._Spieltag,11,0)</f>
        <v>#N/A</v>
      </c>
      <c r="BW4" s="27">
        <f t="shared" ref="BW4:BW21" si="67">IF(ISNA(BV4),0,IF(BV4&lt;2,BV4*2+1,0))</f>
        <v>0</v>
      </c>
      <c r="BX4" s="27" t="str">
        <f t="shared" ref="BX4:BX21" si="68">VLOOKUP($B4,_18SA,9,0)</f>
        <v/>
      </c>
      <c r="BY4" s="27">
        <f t="shared" ref="BY4:BY21" si="69">IF(ISNA(BX4),0,IF(BX4=2,3,IF(BX4=0,1,0)))</f>
        <v>0</v>
      </c>
      <c r="BZ4" s="27" t="str">
        <f t="shared" ref="BZ4:BZ21" si="70">VLOOKUP($B4,_19._Spieltag,11,0)</f>
        <v/>
      </c>
      <c r="CA4" s="27">
        <f t="shared" ref="CA4:CA21" si="71">IF(ISNA(BZ4),0,IF(BZ4&lt;2,BZ4*2+1,0))</f>
        <v>0</v>
      </c>
      <c r="CB4" s="27" t="e">
        <f t="shared" ref="CB4:CB21" si="72">VLOOKUP($B4,_19SA,9,0)</f>
        <v>#N/A</v>
      </c>
      <c r="CC4" s="27">
        <f t="shared" ref="CC4:CC21" si="73">IF(ISNA(CB4),0,IF(CB4=2,3,IF(CB4=0,1,0)))</f>
        <v>0</v>
      </c>
      <c r="CD4" s="27" t="e">
        <f t="shared" ref="CD4:CD21" si="74">VLOOKUP($B4,_20._Spieltag,11,0)</f>
        <v>#N/A</v>
      </c>
      <c r="CE4" s="27">
        <f t="shared" ref="CE4:CE21" si="75">IF(ISNA(CD4),0,IF(CD4&lt;2,CD4*2+1,0))</f>
        <v>0</v>
      </c>
      <c r="CF4" s="27" t="str">
        <f t="shared" ref="CF4:CF21" si="76">VLOOKUP($B4,_20SA,9,0)</f>
        <v/>
      </c>
      <c r="CG4" s="27">
        <f t="shared" ref="CG4:CG21" si="77">IF(ISNA(CF4),0,IF(CF4=2,3,IF(CF4=0,1,0)))</f>
        <v>0</v>
      </c>
      <c r="CH4" s="27" t="e">
        <f t="shared" ref="CH4:CH21" si="78">VLOOKUP($B4,_21._Spieltag,11,0)</f>
        <v>#N/A</v>
      </c>
      <c r="CI4" s="27">
        <f t="shared" ref="CI4:CI21" si="79">IF(ISNA(CH4),0,IF(CH4&lt;2,CH4*2+1,0))</f>
        <v>0</v>
      </c>
      <c r="CJ4" s="27" t="str">
        <f t="shared" ref="CJ4:CJ21" si="80">VLOOKUP($B4,_21SA,9,0)</f>
        <v/>
      </c>
      <c r="CK4" s="27">
        <f t="shared" ref="CK4:CK21" si="81">IF(ISNA(CJ4),0,IF(CJ4=2,3,IF(CJ4=0,1,0)))</f>
        <v>0</v>
      </c>
      <c r="CL4" s="27" t="str">
        <f t="shared" ref="CL4:CL21" si="82">VLOOKUP($B4,_22._Spieltag,11,0)</f>
        <v/>
      </c>
      <c r="CM4" s="27">
        <f t="shared" ref="CM4:CM21" si="83">IF(ISNA(CL4),0,IF(CL4&lt;2,CL4*2+1,0))</f>
        <v>0</v>
      </c>
      <c r="CN4" s="27" t="e">
        <f t="shared" ref="CN4:CN21" si="84">VLOOKUP($B4,_22SA,9,0)</f>
        <v>#N/A</v>
      </c>
      <c r="CO4" s="27">
        <f t="shared" ref="CO4:CO21" si="85">IF(ISNA(CN4),0,IF(CN4=2,3,IF(CN4=0,1,0)))</f>
        <v>0</v>
      </c>
      <c r="CP4" s="27" t="e">
        <f t="shared" ref="CP4:CP21" si="86">VLOOKUP($B4,_23._Spieltag,11,0)</f>
        <v>#N/A</v>
      </c>
      <c r="CQ4" s="27">
        <f t="shared" ref="CQ4:CQ21" si="87">IF(ISNA(CP4),0,IF(CP4&lt;2,CP4*2+1,0))</f>
        <v>0</v>
      </c>
      <c r="CR4" s="27" t="str">
        <f t="shared" ref="CR4:CR21" si="88">VLOOKUP($B4,_23SA,9,0)</f>
        <v/>
      </c>
      <c r="CS4" s="27">
        <f t="shared" ref="CS4:CS21" si="89">IF(ISNA(CR4),0,IF(CR4=2,3,IF(CR4=0,1,0)))</f>
        <v>0</v>
      </c>
      <c r="CT4" s="27" t="str">
        <f t="shared" ref="CT4:CT21" si="90">VLOOKUP($B4,_24._Spieltag,11,0)</f>
        <v/>
      </c>
      <c r="CU4" s="27">
        <f t="shared" ref="CU4:CU21" si="91">IF(ISNA(CT4),0,IF(CT4&lt;2,CT4*2+1,0))</f>
        <v>0</v>
      </c>
      <c r="CV4" s="27" t="e">
        <f t="shared" ref="CV4:CV21" si="92">VLOOKUP($B4,_24SA,9,0)</f>
        <v>#N/A</v>
      </c>
      <c r="CW4" s="27">
        <f t="shared" ref="CW4:CW21" si="93">IF(ISNA(CV4),0,IF(CV4=2,3,IF(CV4=0,1,0)))</f>
        <v>0</v>
      </c>
      <c r="CX4" s="27" t="e">
        <f t="shared" ref="CX4:CX21" si="94">VLOOKUP($B4,_25._Spieltag,11,0)</f>
        <v>#N/A</v>
      </c>
      <c r="CY4" s="27">
        <f t="shared" ref="CY4:CY21" si="95">IF(ISNA(CX4),0,IF(CX4&lt;2,CX4*2+1,0))</f>
        <v>0</v>
      </c>
      <c r="CZ4" s="27" t="str">
        <f t="shared" ref="CZ4:CZ21" si="96">VLOOKUP($B4,_25SA,9,0)</f>
        <v/>
      </c>
      <c r="DA4" s="27">
        <f t="shared" ref="DA4:DA21" si="97">IF(ISNA(CZ4),0,IF(CZ4=2,3,IF(CZ4=0,1,0)))</f>
        <v>0</v>
      </c>
      <c r="DB4" s="27" t="str">
        <f t="shared" ref="DB4:DB21" si="98">VLOOKUP($B4,_26._Spieltag,11,0)</f>
        <v/>
      </c>
      <c r="DC4" s="27">
        <f t="shared" ref="DC4:DC21" si="99">IF(ISNA(DB4),0,IF(DB4&lt;2,DB4*2+1,0))</f>
        <v>0</v>
      </c>
      <c r="DD4" s="27" t="e">
        <f t="shared" ref="DD4:DD21" si="100">VLOOKUP($B4,_26SA,9,0)</f>
        <v>#N/A</v>
      </c>
      <c r="DE4" s="27">
        <f t="shared" ref="DE4:DE21" si="101">IF(ISNA(DD4),0,IF(DD4=2,3,IF(DD4=0,1,0)))</f>
        <v>0</v>
      </c>
      <c r="DF4" s="27" t="e">
        <f t="shared" ref="DF4:DF21" si="102">VLOOKUP($B4,_27._Spieltag,11,0)</f>
        <v>#N/A</v>
      </c>
      <c r="DG4" s="27">
        <f t="shared" ref="DG4:DG21" si="103">IF(ISNA(DF4),0,IF(DF4&lt;2,DF4*2+1,0))</f>
        <v>0</v>
      </c>
      <c r="DH4" s="27" t="str">
        <f t="shared" ref="DH4:DH21" si="104">VLOOKUP($B4,_27SA,9,0)</f>
        <v/>
      </c>
      <c r="DI4" s="27">
        <f t="shared" ref="DI4:DI21" si="105">IF(ISNA(DH4),0,IF(DH4=2,3,IF(DH4=0,1,0)))</f>
        <v>0</v>
      </c>
      <c r="DJ4" s="27" t="str">
        <f t="shared" ref="DJ4:DJ21" si="106">VLOOKUP($B4,_28._Spieltag,11,0)</f>
        <v/>
      </c>
      <c r="DK4" s="27">
        <f t="shared" ref="DK4:DK21" si="107">IF(ISNA(DJ4),0,IF(DJ4&lt;2,DJ4*2+1,0))</f>
        <v>0</v>
      </c>
      <c r="DL4" s="27" t="e">
        <f t="shared" ref="DL4:DL21" si="108">VLOOKUP($B4,_28SA,9,0)</f>
        <v>#N/A</v>
      </c>
      <c r="DM4" s="27">
        <f t="shared" ref="DM4:DM21" si="109">IF(ISNA(DL4),0,IF(DL4=2,3,IF(DL4=0,1,0)))</f>
        <v>0</v>
      </c>
      <c r="DN4" s="27" t="e">
        <f t="shared" ref="DN4:DN21" si="110">VLOOKUP($B4,_29._Spieltag,11,0)</f>
        <v>#N/A</v>
      </c>
      <c r="DO4" s="27">
        <f t="shared" ref="DO4:DO21" si="111">IF(ISNA(DN4),0,IF(DN4&lt;2,DN4*2+1,0))</f>
        <v>0</v>
      </c>
      <c r="DP4" s="27" t="str">
        <f t="shared" ref="DP4:DP21" si="112">VLOOKUP($B4,_29SA,9,0)</f>
        <v/>
      </c>
      <c r="DQ4" s="27">
        <f t="shared" ref="DQ4:DQ21" si="113">IF(ISNA(DP4),0,IF(DP4=2,3,IF(DP4=0,1,0)))</f>
        <v>0</v>
      </c>
      <c r="DR4" s="27" t="str">
        <f t="shared" ref="DR4:DR21" si="114">VLOOKUP($B4,_30._Spieltag,11,0)</f>
        <v/>
      </c>
      <c r="DS4" s="27">
        <f t="shared" ref="DS4:DS21" si="115">IF(ISNA(DR4),0,IF(DR4&lt;2,DR4*2+1,0))</f>
        <v>0</v>
      </c>
      <c r="DT4" s="27" t="e">
        <f t="shared" ref="DT4:DT21" si="116">VLOOKUP($B4,_30SA,9,0)</f>
        <v>#N/A</v>
      </c>
      <c r="DU4" s="27">
        <f t="shared" ref="DU4:DU21" si="117">IF(ISNA(DT4),0,IF(DT4=2,3,IF(DT4=0,1,0)))</f>
        <v>0</v>
      </c>
      <c r="DV4" s="27" t="e">
        <f t="shared" ref="DV4:DV21" si="118">VLOOKUP($B4,_31._Spieltag,11,0)</f>
        <v>#N/A</v>
      </c>
      <c r="DW4" s="27">
        <f t="shared" ref="DW4:DW21" si="119">IF(ISNA(DV4),0,IF(DV4&lt;2,DV4*2+1,0))</f>
        <v>0</v>
      </c>
      <c r="DX4" s="27" t="str">
        <f t="shared" ref="DX4:DX21" si="120">VLOOKUP($B4,_31SA,9,0)</f>
        <v/>
      </c>
      <c r="DY4" s="27">
        <f t="shared" ref="DY4:DY21" si="121">IF(ISNA(DX4),0,IF(DX4=2,3,IF(DX4=0,1,0)))</f>
        <v>0</v>
      </c>
      <c r="DZ4" s="27" t="str">
        <f t="shared" ref="DZ4:DZ21" si="122">VLOOKUP($B4,_32._Spieltag,11,0)</f>
        <v/>
      </c>
      <c r="EA4" s="27">
        <f t="shared" ref="EA4:EA21" si="123">IF(ISNA(DZ4),0,IF(DZ4&lt;2,DZ4*2+1,0))</f>
        <v>0</v>
      </c>
      <c r="EB4" s="27" t="e">
        <f t="shared" ref="EB4:EB21" si="124">VLOOKUP($B4,_32SA,9,0)</f>
        <v>#N/A</v>
      </c>
      <c r="EC4" s="27">
        <f t="shared" ref="EC4:EC21" si="125">IF(ISNA(EB4),0,IF(EB4=2,3,IF(EB4=0,1,0)))</f>
        <v>0</v>
      </c>
      <c r="ED4" s="27" t="e">
        <f t="shared" ref="ED4:ED21" si="126">VLOOKUP($B4,_33._Spieltag,11,0)</f>
        <v>#N/A</v>
      </c>
      <c r="EE4" s="27">
        <f t="shared" ref="EE4:EE21" si="127">IF(ISNA(ED4),0,IF(ED4&lt;2,ED4*2+1,0))</f>
        <v>0</v>
      </c>
      <c r="EF4" s="27" t="str">
        <f t="shared" ref="EF4:EF21" si="128">VLOOKUP($B4,_33SA,9,0)</f>
        <v/>
      </c>
      <c r="EG4" s="27">
        <f t="shared" ref="EG4:EG21" si="129">IF(ISNA(EF4),0,IF(EF4=2,3,IF(EF4=0,1,0)))</f>
        <v>0</v>
      </c>
      <c r="EH4" s="27" t="str">
        <f t="shared" ref="EH4:EH21" si="130">VLOOKUP($B4,_34._Spieltag,11,0)</f>
        <v/>
      </c>
      <c r="EI4" s="27">
        <f t="shared" ref="EI4:EI21" si="131">IF(ISNA(EH4),0,IF(EH4&lt;2,EH4*2+1,0))</f>
        <v>0</v>
      </c>
      <c r="EJ4" s="27" t="e">
        <f t="shared" ref="EJ4:EJ21" si="132">VLOOKUP($B4,_34SA,9,0)</f>
        <v>#N/A</v>
      </c>
      <c r="EK4" s="27">
        <f t="shared" ref="EK4:EK21" si="133">IF(ISNA(EJ4),0,IF(EJ4=2,3,IF(EJ4=0,1,0)))</f>
        <v>0</v>
      </c>
      <c r="EL4" s="27"/>
    </row>
    <row r="5" spans="1:142" x14ac:dyDescent="0.2">
      <c r="A5" s="44" t="s">
        <v>22</v>
      </c>
      <c r="B5" s="45" t="s">
        <v>4</v>
      </c>
      <c r="C5" s="45">
        <f>G5+K5+O5+S5+W5+AA5+AE5+AI5+AM5+AQ5+AU5+AY5+BC5+BG5+BK5+BO5+BS5+BW5+CA5+CE5+CI5+CM5+CQ5+CU5+CY5+DC5+DG5+DK5+DO5+DS5+DW5+EA5+EE5+EI5</f>
        <v>0</v>
      </c>
      <c r="D5" s="45">
        <f>I5+M5+Q5+U5+Y5+AC5+AG5+AK5+AO5+AS5+AW5+BA5+BE5+BI5+BM5+BQ5+BU5+BY5+CC5+CG5+CK5+CO5+CS5+CW5+DA5+DE5+DI5+DM5+DQ5+DU5+DY5+EC5+EG5+EK5</f>
        <v>0</v>
      </c>
      <c r="E5" s="51">
        <f>C5+D5</f>
        <v>0</v>
      </c>
      <c r="F5" s="27" t="e">
        <f>VLOOKUP($B5,_1._Spieltag,11,0)</f>
        <v>#N/A</v>
      </c>
      <c r="G5" s="27">
        <f>IF(ISNA(F5),0,IF(F5&lt;2,F5*2+1,0))</f>
        <v>0</v>
      </c>
      <c r="H5" s="27" t="str">
        <f>VLOOKUP($B5,_1SA,9,0)</f>
        <v/>
      </c>
      <c r="I5" s="27">
        <f>IF(ISNA(H5),0,IF(H5=2,3,IF(H5=0,1,0)))</f>
        <v>0</v>
      </c>
      <c r="J5" s="27" t="str">
        <f>VLOOKUP($B5,_2._Spieltag,11,0)</f>
        <v/>
      </c>
      <c r="K5" s="27">
        <f>IF(ISNA(J5),0,IF(J5&lt;2,J5*2+1,0))</f>
        <v>0</v>
      </c>
      <c r="L5" s="27" t="e">
        <f>VLOOKUP($B5,_2SA,9,0)</f>
        <v>#N/A</v>
      </c>
      <c r="M5" s="27">
        <f>IF(ISNA(L5),0,IF(L5=2,3,IF(L5=0,1,0)))</f>
        <v>0</v>
      </c>
      <c r="N5" s="27" t="e">
        <f>VLOOKUP($B5,_3._Spieltag,11,0)</f>
        <v>#N/A</v>
      </c>
      <c r="O5" s="27">
        <f>IF(ISNA(N5),0,IF(N5&lt;2,N5*2+1,0))</f>
        <v>0</v>
      </c>
      <c r="P5" s="27" t="str">
        <f>VLOOKUP($B5,_3SA,9,0)</f>
        <v/>
      </c>
      <c r="Q5" s="27">
        <f>IF(ISNA(P5),0,IF(P5=2,3,IF(P5=0,1,0)))</f>
        <v>0</v>
      </c>
      <c r="R5" s="27" t="e">
        <f>VLOOKUP($B5,_4._Spieltag,11,0)</f>
        <v>#N/A</v>
      </c>
      <c r="S5" s="27">
        <f>IF(ISNA(R5),0,IF(R5&lt;2,R5*2+1,0))</f>
        <v>0</v>
      </c>
      <c r="T5" s="27" t="str">
        <f>VLOOKUP($B5,_4SA,9,0)</f>
        <v/>
      </c>
      <c r="U5" s="27">
        <f>IF(ISNA(T5),0,IF(T5=2,3,IF(T5=0,1,0)))</f>
        <v>0</v>
      </c>
      <c r="V5" s="27" t="str">
        <f>VLOOKUP($B5,_5._Spieltag,11,0)</f>
        <v/>
      </c>
      <c r="W5" s="27">
        <f>IF(ISNA(V5),0,IF(V5&lt;2,V5*2+1,0))</f>
        <v>0</v>
      </c>
      <c r="X5" s="27" t="e">
        <f>VLOOKUP($B5,_5SA,9,0)</f>
        <v>#N/A</v>
      </c>
      <c r="Y5" s="27">
        <f>IF(ISNA(X5),0,IF(X5=2,3,IF(X5=0,1,0)))</f>
        <v>0</v>
      </c>
      <c r="Z5" s="27" t="e">
        <f>VLOOKUP($B5,_6._Spieltag,11,0)</f>
        <v>#N/A</v>
      </c>
      <c r="AA5" s="27">
        <f>IF(ISNA(Z5),0,IF(Z5&lt;2,Z5*2+1,0))</f>
        <v>0</v>
      </c>
      <c r="AB5" s="27" t="str">
        <f>VLOOKUP($B5,_6SA,9,0)</f>
        <v/>
      </c>
      <c r="AC5" s="27">
        <f>IF(ISNA(AB5),0,IF(AB5=2,3,IF(AB5=0,1,0)))</f>
        <v>0</v>
      </c>
      <c r="AD5" s="27" t="str">
        <f>VLOOKUP($B5,_7._Spieltag,11,0)</f>
        <v/>
      </c>
      <c r="AE5" s="27">
        <f>IF(ISNA(AD5),0,IF(AD5&lt;2,AD5*2+1,0))</f>
        <v>0</v>
      </c>
      <c r="AF5" s="27" t="e">
        <f>VLOOKUP($B5,_7SA,9,0)</f>
        <v>#N/A</v>
      </c>
      <c r="AG5" s="27">
        <f>IF(ISNA(AF5),0,IF(AF5=2,3,IF(AF5=0,1,0)))</f>
        <v>0</v>
      </c>
      <c r="AH5" s="27" t="e">
        <f>VLOOKUP($B5,_8._Spieltag,11,0)</f>
        <v>#N/A</v>
      </c>
      <c r="AI5" s="27">
        <f>IF(ISNA(AH5),0,IF(AH5&lt;2,AH5*2+1,0))</f>
        <v>0</v>
      </c>
      <c r="AJ5" s="27" t="str">
        <f>VLOOKUP($B5,_8SA,9,0)</f>
        <v/>
      </c>
      <c r="AK5" s="27">
        <f>IF(ISNA(AJ5),0,IF(AJ5=2,3,IF(AJ5=0,1,0)))</f>
        <v>0</v>
      </c>
      <c r="AL5" s="27" t="str">
        <f>VLOOKUP($B5,_9._Spieltag,11,0)</f>
        <v/>
      </c>
      <c r="AM5" s="27">
        <f>IF(ISNA(AL5),0,IF(AL5&lt;2,AL5*2+1,0))</f>
        <v>0</v>
      </c>
      <c r="AN5" s="27" t="e">
        <f>VLOOKUP($B5,_9SA,9,0)</f>
        <v>#N/A</v>
      </c>
      <c r="AO5" s="27">
        <f>IF(ISNA(AN5),0,IF(AN5=2,3,IF(AN5=0,1,0)))</f>
        <v>0</v>
      </c>
      <c r="AP5" s="27" t="e">
        <f>VLOOKUP($B5,_10._Spieltag,11,0)</f>
        <v>#N/A</v>
      </c>
      <c r="AQ5" s="27">
        <f>IF(ISNA(AP5),0,IF(AP5&lt;2,AP5*2+1,0))</f>
        <v>0</v>
      </c>
      <c r="AR5" s="27" t="str">
        <f>VLOOKUP($B5,_10SA,9,0)</f>
        <v/>
      </c>
      <c r="AS5" s="27">
        <f>IF(ISNA(AR5),0,IF(AR5=2,3,IF(AR5=0,1,0)))</f>
        <v>0</v>
      </c>
      <c r="AT5" s="27" t="str">
        <f>VLOOKUP($B5,_11._Spieltag,11,0)</f>
        <v/>
      </c>
      <c r="AU5" s="27">
        <f>IF(ISNA(AT5),0,IF(AT5&lt;2,AT5*2+1,0))</f>
        <v>0</v>
      </c>
      <c r="AV5" s="27" t="e">
        <f>VLOOKUP($B5,_11SA,9,0)</f>
        <v>#N/A</v>
      </c>
      <c r="AW5" s="27">
        <f>IF(ISNA(AV5),0,IF(AV5=2,3,IF(AV5=0,1,0)))</f>
        <v>0</v>
      </c>
      <c r="AX5" s="27" t="e">
        <f>VLOOKUP($B5,_12._Spieltag,11,0)</f>
        <v>#N/A</v>
      </c>
      <c r="AY5" s="27">
        <f>IF(ISNA(AX5),0,IF(AX5&lt;2,AX5*2+1,0))</f>
        <v>0</v>
      </c>
      <c r="AZ5" s="27" t="str">
        <f>VLOOKUP($B5,_12SA,9,0)</f>
        <v/>
      </c>
      <c r="BA5" s="27">
        <f>IF(ISNA(AZ5),0,IF(AZ5=2,3,IF(AZ5=0,1,0)))</f>
        <v>0</v>
      </c>
      <c r="BB5" s="27" t="str">
        <f>VLOOKUP($B5,_13._Spieltag,11,0)</f>
        <v/>
      </c>
      <c r="BC5" s="27">
        <f>IF(ISNA(BB5),0,IF(BB5&lt;2,BB5*2+1,0))</f>
        <v>0</v>
      </c>
      <c r="BD5" s="27" t="e">
        <f>VLOOKUP($B5,_13SA,9,0)</f>
        <v>#N/A</v>
      </c>
      <c r="BE5" s="27">
        <f>IF(ISNA(BD5),0,IF(BD5=2,3,IF(BD5=0,1,0)))</f>
        <v>0</v>
      </c>
      <c r="BF5" s="27" t="e">
        <f>VLOOKUP($B5,_14._Spieltag,11,0)</f>
        <v>#N/A</v>
      </c>
      <c r="BG5" s="27">
        <f>IF(ISNA(BF5),0,IF(BF5&lt;2,BF5*2+1,0))</f>
        <v>0</v>
      </c>
      <c r="BH5" s="27" t="str">
        <f>VLOOKUP($B5,_14SA,9,0)</f>
        <v/>
      </c>
      <c r="BI5" s="27">
        <f>IF(ISNA(BH5),0,IF(BH5=2,3,IF(BH5=0,1,0)))</f>
        <v>0</v>
      </c>
      <c r="BJ5" s="27" t="str">
        <f>VLOOKUP($B5,_15._Spieltag,11,0)</f>
        <v/>
      </c>
      <c r="BK5" s="27">
        <f>IF(ISNA(BJ5),0,IF(BJ5&lt;2,BJ5*2+1,0))</f>
        <v>0</v>
      </c>
      <c r="BL5" s="27" t="e">
        <f>VLOOKUP($B5,_15SA,9,0)</f>
        <v>#N/A</v>
      </c>
      <c r="BM5" s="27">
        <f>IF(ISNA(BL5),0,IF(BL5=2,3,IF(BL5=0,1,0)))</f>
        <v>0</v>
      </c>
      <c r="BN5" s="27" t="e">
        <f>VLOOKUP($B5,_16._Spieltag,11,0)</f>
        <v>#N/A</v>
      </c>
      <c r="BO5" s="27">
        <f>IF(ISNA(BN5),0,IF(BN5&lt;2,BN5*2+1,0))</f>
        <v>0</v>
      </c>
      <c r="BP5" s="27" t="str">
        <f>VLOOKUP($B5,_16SA,9,0)</f>
        <v/>
      </c>
      <c r="BQ5" s="27">
        <f>IF(ISNA(BP5),0,IF(BP5=2,3,IF(BP5=0,1,0)))</f>
        <v>0</v>
      </c>
      <c r="BR5" s="27" t="str">
        <f>VLOOKUP($B5,_17._Spieltag,11,0)</f>
        <v/>
      </c>
      <c r="BS5" s="27">
        <f>IF(ISNA(BR5),0,IF(BR5&lt;2,BR5*2+1,0))</f>
        <v>0</v>
      </c>
      <c r="BT5" s="27" t="e">
        <f>VLOOKUP($B5,_17SA,9,0)</f>
        <v>#N/A</v>
      </c>
      <c r="BU5" s="27">
        <f>IF(ISNA(BT5),0,IF(BT5=2,3,IF(BT5=0,1,0)))</f>
        <v>0</v>
      </c>
      <c r="BV5" s="27" t="str">
        <f>VLOOKUP($B5,_18._Spieltag,11,0)</f>
        <v/>
      </c>
      <c r="BW5" s="27">
        <f>IF(ISNA(BV5),0,IF(BV5&lt;2,BV5*2+1,0))</f>
        <v>0</v>
      </c>
      <c r="BX5" s="27" t="e">
        <f>VLOOKUP($B5,_18SA,9,0)</f>
        <v>#N/A</v>
      </c>
      <c r="BY5" s="27">
        <f>IF(ISNA(BX5),0,IF(BX5=2,3,IF(BX5=0,1,0)))</f>
        <v>0</v>
      </c>
      <c r="BZ5" s="27" t="e">
        <f>VLOOKUP($B5,_19._Spieltag,11,0)</f>
        <v>#N/A</v>
      </c>
      <c r="CA5" s="27">
        <f>IF(ISNA(BZ5),0,IF(BZ5&lt;2,BZ5*2+1,0))</f>
        <v>0</v>
      </c>
      <c r="CB5" s="27" t="str">
        <f>VLOOKUP($B5,_19SA,9,0)</f>
        <v/>
      </c>
      <c r="CC5" s="27">
        <f>IF(ISNA(CB5),0,IF(CB5=2,3,IF(CB5=0,1,0)))</f>
        <v>0</v>
      </c>
      <c r="CD5" s="27" t="str">
        <f>VLOOKUP($B5,_20._Spieltag,11,0)</f>
        <v/>
      </c>
      <c r="CE5" s="27">
        <f>IF(ISNA(CD5),0,IF(CD5&lt;2,CD5*2+1,0))</f>
        <v>0</v>
      </c>
      <c r="CF5" s="27" t="e">
        <f>VLOOKUP($B5,_20SA,9,0)</f>
        <v>#N/A</v>
      </c>
      <c r="CG5" s="27">
        <f>IF(ISNA(CF5),0,IF(CF5=2,3,IF(CF5=0,1,0)))</f>
        <v>0</v>
      </c>
      <c r="CH5" s="27" t="str">
        <f>VLOOKUP($B5,_21._Spieltag,11,0)</f>
        <v/>
      </c>
      <c r="CI5" s="27">
        <f>IF(ISNA(CH5),0,IF(CH5&lt;2,CH5*2+1,0))</f>
        <v>0</v>
      </c>
      <c r="CJ5" s="27" t="e">
        <f>VLOOKUP($B5,_21SA,9,0)</f>
        <v>#N/A</v>
      </c>
      <c r="CK5" s="27">
        <f>IF(ISNA(CJ5),0,IF(CJ5=2,3,IF(CJ5=0,1,0)))</f>
        <v>0</v>
      </c>
      <c r="CL5" s="27" t="e">
        <f>VLOOKUP($B5,_22._Spieltag,11,0)</f>
        <v>#N/A</v>
      </c>
      <c r="CM5" s="27">
        <f>IF(ISNA(CL5),0,IF(CL5&lt;2,CL5*2+1,0))</f>
        <v>0</v>
      </c>
      <c r="CN5" s="27" t="str">
        <f>VLOOKUP($B5,_22SA,9,0)</f>
        <v/>
      </c>
      <c r="CO5" s="27">
        <f>IF(ISNA(CN5),0,IF(CN5=2,3,IF(CN5=0,1,0)))</f>
        <v>0</v>
      </c>
      <c r="CP5" s="27" t="str">
        <f>VLOOKUP($B5,_23._Spieltag,11,0)</f>
        <v/>
      </c>
      <c r="CQ5" s="27">
        <f>IF(ISNA(CP5),0,IF(CP5&lt;2,CP5*2+1,0))</f>
        <v>0</v>
      </c>
      <c r="CR5" s="27" t="e">
        <f>VLOOKUP($B5,_23SA,9,0)</f>
        <v>#N/A</v>
      </c>
      <c r="CS5" s="27">
        <f>IF(ISNA(CR5),0,IF(CR5=2,3,IF(CR5=0,1,0)))</f>
        <v>0</v>
      </c>
      <c r="CT5" s="27" t="e">
        <f>VLOOKUP($B5,_24._Spieltag,11,0)</f>
        <v>#N/A</v>
      </c>
      <c r="CU5" s="27">
        <f>IF(ISNA(CT5),0,IF(CT5&lt;2,CT5*2+1,0))</f>
        <v>0</v>
      </c>
      <c r="CV5" s="27" t="str">
        <f>VLOOKUP($B5,_24SA,9,0)</f>
        <v/>
      </c>
      <c r="CW5" s="27">
        <f>IF(ISNA(CV5),0,IF(CV5=2,3,IF(CV5=0,1,0)))</f>
        <v>0</v>
      </c>
      <c r="CX5" s="27" t="str">
        <f>VLOOKUP($B5,_25._Spieltag,11,0)</f>
        <v/>
      </c>
      <c r="CY5" s="27">
        <f>IF(ISNA(CX5),0,IF(CX5&lt;2,CX5*2+1,0))</f>
        <v>0</v>
      </c>
      <c r="CZ5" s="27" t="e">
        <f>VLOOKUP($B5,_25SA,9,0)</f>
        <v>#N/A</v>
      </c>
      <c r="DA5" s="27">
        <f>IF(ISNA(CZ5),0,IF(CZ5=2,3,IF(CZ5=0,1,0)))</f>
        <v>0</v>
      </c>
      <c r="DB5" s="27" t="e">
        <f>VLOOKUP($B5,_26._Spieltag,11,0)</f>
        <v>#N/A</v>
      </c>
      <c r="DC5" s="27">
        <f>IF(ISNA(DB5),0,IF(DB5&lt;2,DB5*2+1,0))</f>
        <v>0</v>
      </c>
      <c r="DD5" s="27" t="str">
        <f>VLOOKUP($B5,_26SA,9,0)</f>
        <v/>
      </c>
      <c r="DE5" s="27">
        <f>IF(ISNA(DD5),0,IF(DD5=2,3,IF(DD5=0,1,0)))</f>
        <v>0</v>
      </c>
      <c r="DF5" s="27" t="str">
        <f>VLOOKUP($B5,_27._Spieltag,11,0)</f>
        <v/>
      </c>
      <c r="DG5" s="27">
        <f>IF(ISNA(DF5),0,IF(DF5&lt;2,DF5*2+1,0))</f>
        <v>0</v>
      </c>
      <c r="DH5" s="27" t="e">
        <f>VLOOKUP($B5,_27SA,9,0)</f>
        <v>#N/A</v>
      </c>
      <c r="DI5" s="27">
        <f>IF(ISNA(DH5),0,IF(DH5=2,3,IF(DH5=0,1,0)))</f>
        <v>0</v>
      </c>
      <c r="DJ5" s="27" t="e">
        <f>VLOOKUP($B5,_28._Spieltag,11,0)</f>
        <v>#N/A</v>
      </c>
      <c r="DK5" s="27">
        <f>IF(ISNA(DJ5),0,IF(DJ5&lt;2,DJ5*2+1,0))</f>
        <v>0</v>
      </c>
      <c r="DL5" s="27" t="str">
        <f>VLOOKUP($B5,_28SA,9,0)</f>
        <v/>
      </c>
      <c r="DM5" s="27">
        <f>IF(ISNA(DL5),0,IF(DL5=2,3,IF(DL5=0,1,0)))</f>
        <v>0</v>
      </c>
      <c r="DN5" s="27" t="str">
        <f>VLOOKUP($B5,_29._Spieltag,11,0)</f>
        <v/>
      </c>
      <c r="DO5" s="27">
        <f>IF(ISNA(DN5),0,IF(DN5&lt;2,DN5*2+1,0))</f>
        <v>0</v>
      </c>
      <c r="DP5" s="27" t="e">
        <f>VLOOKUP($B5,_29SA,9,0)</f>
        <v>#N/A</v>
      </c>
      <c r="DQ5" s="27">
        <f>IF(ISNA(DP5),0,IF(DP5=2,3,IF(DP5=0,1,0)))</f>
        <v>0</v>
      </c>
      <c r="DR5" s="27" t="e">
        <f>VLOOKUP($B5,_30._Spieltag,11,0)</f>
        <v>#N/A</v>
      </c>
      <c r="DS5" s="27">
        <f>IF(ISNA(DR5),0,IF(DR5&lt;2,DR5*2+1,0))</f>
        <v>0</v>
      </c>
      <c r="DT5" s="27" t="str">
        <f>VLOOKUP($B5,_30SA,9,0)</f>
        <v/>
      </c>
      <c r="DU5" s="27">
        <f>IF(ISNA(DT5),0,IF(DT5=2,3,IF(DT5=0,1,0)))</f>
        <v>0</v>
      </c>
      <c r="DV5" s="27" t="str">
        <f>VLOOKUP($B5,_31._Spieltag,11,0)</f>
        <v/>
      </c>
      <c r="DW5" s="27">
        <f>IF(ISNA(DV5),0,IF(DV5&lt;2,DV5*2+1,0))</f>
        <v>0</v>
      </c>
      <c r="DX5" s="27" t="e">
        <f>VLOOKUP($B5,_31SA,9,0)</f>
        <v>#N/A</v>
      </c>
      <c r="DY5" s="27">
        <f>IF(ISNA(DX5),0,IF(DX5=2,3,IF(DX5=0,1,0)))</f>
        <v>0</v>
      </c>
      <c r="DZ5" s="27" t="e">
        <f>VLOOKUP($B5,_32._Spieltag,11,0)</f>
        <v>#N/A</v>
      </c>
      <c r="EA5" s="27">
        <f>IF(ISNA(DZ5),0,IF(DZ5&lt;2,DZ5*2+1,0))</f>
        <v>0</v>
      </c>
      <c r="EB5" s="27" t="str">
        <f>VLOOKUP($B5,_32SA,9,0)</f>
        <v/>
      </c>
      <c r="EC5" s="27">
        <f>IF(ISNA(EB5),0,IF(EB5=2,3,IF(EB5=0,1,0)))</f>
        <v>0</v>
      </c>
      <c r="ED5" s="27" t="str">
        <f>VLOOKUP($B5,_33._Spieltag,11,0)</f>
        <v/>
      </c>
      <c r="EE5" s="27">
        <f>IF(ISNA(ED5),0,IF(ED5&lt;2,ED5*2+1,0))</f>
        <v>0</v>
      </c>
      <c r="EF5" s="27" t="e">
        <f>VLOOKUP($B5,_33SA,9,0)</f>
        <v>#N/A</v>
      </c>
      <c r="EG5" s="27">
        <f>IF(ISNA(EF5),0,IF(EF5=2,3,IF(EF5=0,1,0)))</f>
        <v>0</v>
      </c>
      <c r="EH5" s="27" t="e">
        <f>VLOOKUP($B5,_34._Spieltag,11,0)</f>
        <v>#N/A</v>
      </c>
      <c r="EI5" s="27">
        <f>IF(ISNA(EH5),0,IF(EH5&lt;2,EH5*2+1,0))</f>
        <v>0</v>
      </c>
      <c r="EJ5" s="27" t="str">
        <f>VLOOKUP($B5,_34SA,9,0)</f>
        <v/>
      </c>
      <c r="EK5" s="27">
        <f>IF(ISNA(EJ5),0,IF(EJ5=2,3,IF(EJ5=0,1,0)))</f>
        <v>0</v>
      </c>
      <c r="EL5" s="27"/>
    </row>
    <row r="6" spans="1:142" x14ac:dyDescent="0.2">
      <c r="A6" s="44" t="s">
        <v>23</v>
      </c>
      <c r="B6" s="45" t="s">
        <v>87</v>
      </c>
      <c r="C6" s="45">
        <f>G6+K6+O6+S6+W6+AA6+AE6+AI6+AM6+AQ6+AU6+AY6+BC6+BG6+BK6+BO6+BS6+BW6+CA6+CE6+CI6+CM6+CQ6+CU6+CY6+DC6+DG6+DK6+DO6+DS6+DW6+EA6+EE6+EI6</f>
        <v>0</v>
      </c>
      <c r="D6" s="45">
        <f>I6+M6+Q6+U6+Y6+AC6+AG6+AK6+AO6+AS6+AW6+BA6+BE6+BI6+BM6+BQ6+BU6+BY6+CC6+CG6+CK6+CO6+CS6+CW6+DA6+DE6+DI6+DM6+DQ6+DU6+DY6+EC6+EG6+EK6</f>
        <v>0</v>
      </c>
      <c r="E6" s="51">
        <f>C6+D6</f>
        <v>0</v>
      </c>
      <c r="F6" s="27" t="e">
        <f t="shared" ref="F6:F21" si="134">VLOOKUP($B6,_1._Spieltag,11,0)</f>
        <v>#N/A</v>
      </c>
      <c r="G6" s="27">
        <f t="shared" si="0"/>
        <v>0</v>
      </c>
      <c r="H6" s="27" t="str">
        <f t="shared" ref="H6:H21" si="135">VLOOKUP($B6,_1SA,9,0)</f>
        <v/>
      </c>
      <c r="I6" s="27">
        <f t="shared" si="1"/>
        <v>0</v>
      </c>
      <c r="J6" s="27" t="str">
        <f t="shared" si="2"/>
        <v/>
      </c>
      <c r="K6" s="27">
        <f t="shared" si="3"/>
        <v>0</v>
      </c>
      <c r="L6" s="27" t="e">
        <f t="shared" si="4"/>
        <v>#N/A</v>
      </c>
      <c r="M6" s="27">
        <f t="shared" si="5"/>
        <v>0</v>
      </c>
      <c r="N6" s="27" t="e">
        <f t="shared" si="6"/>
        <v>#N/A</v>
      </c>
      <c r="O6" s="27">
        <f t="shared" si="7"/>
        <v>0</v>
      </c>
      <c r="P6" s="27" t="str">
        <f t="shared" si="8"/>
        <v/>
      </c>
      <c r="Q6" s="27">
        <f t="shared" si="9"/>
        <v>0</v>
      </c>
      <c r="R6" s="27" t="str">
        <f t="shared" si="10"/>
        <v/>
      </c>
      <c r="S6" s="27">
        <f t="shared" si="11"/>
        <v>0</v>
      </c>
      <c r="T6" s="27" t="e">
        <f t="shared" si="12"/>
        <v>#N/A</v>
      </c>
      <c r="U6" s="27">
        <f t="shared" si="13"/>
        <v>0</v>
      </c>
      <c r="V6" s="27" t="e">
        <f t="shared" si="14"/>
        <v>#N/A</v>
      </c>
      <c r="W6" s="27">
        <f t="shared" si="15"/>
        <v>0</v>
      </c>
      <c r="X6" s="27" t="str">
        <f t="shared" si="16"/>
        <v/>
      </c>
      <c r="Y6" s="27">
        <f t="shared" si="17"/>
        <v>0</v>
      </c>
      <c r="Z6" s="27" t="str">
        <f t="shared" si="18"/>
        <v/>
      </c>
      <c r="AA6" s="27">
        <f t="shared" si="19"/>
        <v>0</v>
      </c>
      <c r="AB6" s="27" t="e">
        <f t="shared" si="20"/>
        <v>#N/A</v>
      </c>
      <c r="AC6" s="27">
        <f t="shared" si="21"/>
        <v>0</v>
      </c>
      <c r="AD6" s="27" t="e">
        <f t="shared" si="22"/>
        <v>#N/A</v>
      </c>
      <c r="AE6" s="27">
        <f t="shared" si="23"/>
        <v>0</v>
      </c>
      <c r="AF6" s="27" t="str">
        <f t="shared" si="24"/>
        <v/>
      </c>
      <c r="AG6" s="27">
        <f t="shared" si="25"/>
        <v>0</v>
      </c>
      <c r="AH6" s="27" t="str">
        <f t="shared" si="26"/>
        <v/>
      </c>
      <c r="AI6" s="27">
        <f t="shared" si="27"/>
        <v>0</v>
      </c>
      <c r="AJ6" s="27" t="e">
        <f t="shared" si="28"/>
        <v>#N/A</v>
      </c>
      <c r="AK6" s="27">
        <f t="shared" si="29"/>
        <v>0</v>
      </c>
      <c r="AL6" s="27" t="e">
        <f t="shared" si="30"/>
        <v>#N/A</v>
      </c>
      <c r="AM6" s="27">
        <f t="shared" si="31"/>
        <v>0</v>
      </c>
      <c r="AN6" s="27" t="str">
        <f t="shared" si="32"/>
        <v/>
      </c>
      <c r="AO6" s="27">
        <f t="shared" si="33"/>
        <v>0</v>
      </c>
      <c r="AP6" s="27" t="str">
        <f t="shared" si="34"/>
        <v/>
      </c>
      <c r="AQ6" s="27">
        <f t="shared" si="35"/>
        <v>0</v>
      </c>
      <c r="AR6" s="27" t="e">
        <f t="shared" si="36"/>
        <v>#N/A</v>
      </c>
      <c r="AS6" s="27">
        <f t="shared" si="37"/>
        <v>0</v>
      </c>
      <c r="AT6" s="27" t="e">
        <f t="shared" si="38"/>
        <v>#N/A</v>
      </c>
      <c r="AU6" s="27">
        <f t="shared" si="39"/>
        <v>0</v>
      </c>
      <c r="AV6" s="27" t="str">
        <f t="shared" si="40"/>
        <v/>
      </c>
      <c r="AW6" s="27">
        <f t="shared" si="41"/>
        <v>0</v>
      </c>
      <c r="AX6" s="27" t="e">
        <f t="shared" si="42"/>
        <v>#N/A</v>
      </c>
      <c r="AY6" s="27">
        <f t="shared" si="43"/>
        <v>0</v>
      </c>
      <c r="AZ6" s="27" t="str">
        <f t="shared" si="44"/>
        <v/>
      </c>
      <c r="BA6" s="27">
        <f t="shared" si="45"/>
        <v>0</v>
      </c>
      <c r="BB6" s="27" t="str">
        <f t="shared" si="46"/>
        <v/>
      </c>
      <c r="BC6" s="27">
        <f t="shared" si="47"/>
        <v>0</v>
      </c>
      <c r="BD6" s="27" t="e">
        <f t="shared" si="48"/>
        <v>#N/A</v>
      </c>
      <c r="BE6" s="27">
        <f t="shared" si="49"/>
        <v>0</v>
      </c>
      <c r="BF6" s="27" t="e">
        <f t="shared" si="50"/>
        <v>#N/A</v>
      </c>
      <c r="BG6" s="27">
        <f t="shared" si="51"/>
        <v>0</v>
      </c>
      <c r="BH6" s="27" t="str">
        <f t="shared" si="52"/>
        <v/>
      </c>
      <c r="BI6" s="27">
        <f t="shared" si="53"/>
        <v>0</v>
      </c>
      <c r="BJ6" s="27" t="str">
        <f t="shared" si="54"/>
        <v/>
      </c>
      <c r="BK6" s="27">
        <f t="shared" si="55"/>
        <v>0</v>
      </c>
      <c r="BL6" s="27" t="e">
        <f t="shared" si="56"/>
        <v>#N/A</v>
      </c>
      <c r="BM6" s="27">
        <f t="shared" si="57"/>
        <v>0</v>
      </c>
      <c r="BN6" s="27" t="e">
        <f t="shared" si="58"/>
        <v>#N/A</v>
      </c>
      <c r="BO6" s="27">
        <f t="shared" si="59"/>
        <v>0</v>
      </c>
      <c r="BP6" s="27" t="str">
        <f t="shared" si="60"/>
        <v/>
      </c>
      <c r="BQ6" s="27">
        <f t="shared" si="61"/>
        <v>0</v>
      </c>
      <c r="BR6" s="27" t="str">
        <f t="shared" si="62"/>
        <v/>
      </c>
      <c r="BS6" s="27">
        <f t="shared" si="63"/>
        <v>0</v>
      </c>
      <c r="BT6" s="27" t="e">
        <f t="shared" si="64"/>
        <v>#N/A</v>
      </c>
      <c r="BU6" s="27">
        <f t="shared" si="65"/>
        <v>0</v>
      </c>
      <c r="BV6" s="27" t="str">
        <f t="shared" si="66"/>
        <v/>
      </c>
      <c r="BW6" s="27">
        <f t="shared" si="67"/>
        <v>0</v>
      </c>
      <c r="BX6" s="27" t="e">
        <f t="shared" si="68"/>
        <v>#N/A</v>
      </c>
      <c r="BY6" s="27">
        <f t="shared" si="69"/>
        <v>0</v>
      </c>
      <c r="BZ6" s="27" t="e">
        <f t="shared" si="70"/>
        <v>#N/A</v>
      </c>
      <c r="CA6" s="27">
        <f t="shared" si="71"/>
        <v>0</v>
      </c>
      <c r="CB6" s="27" t="str">
        <f t="shared" si="72"/>
        <v/>
      </c>
      <c r="CC6" s="27">
        <f t="shared" si="73"/>
        <v>0</v>
      </c>
      <c r="CD6" s="27" t="str">
        <f t="shared" si="74"/>
        <v/>
      </c>
      <c r="CE6" s="27">
        <f t="shared" si="75"/>
        <v>0</v>
      </c>
      <c r="CF6" s="27" t="e">
        <f t="shared" si="76"/>
        <v>#N/A</v>
      </c>
      <c r="CG6" s="27">
        <f t="shared" si="77"/>
        <v>0</v>
      </c>
      <c r="CH6" s="27" t="e">
        <f t="shared" si="78"/>
        <v>#N/A</v>
      </c>
      <c r="CI6" s="27">
        <f t="shared" si="79"/>
        <v>0</v>
      </c>
      <c r="CJ6" s="27" t="str">
        <f t="shared" si="80"/>
        <v/>
      </c>
      <c r="CK6" s="27">
        <f t="shared" si="81"/>
        <v>0</v>
      </c>
      <c r="CL6" s="27" t="str">
        <f t="shared" si="82"/>
        <v/>
      </c>
      <c r="CM6" s="27">
        <f t="shared" si="83"/>
        <v>0</v>
      </c>
      <c r="CN6" s="27" t="e">
        <f t="shared" si="84"/>
        <v>#N/A</v>
      </c>
      <c r="CO6" s="27">
        <f t="shared" si="85"/>
        <v>0</v>
      </c>
      <c r="CP6" s="27" t="e">
        <f t="shared" si="86"/>
        <v>#N/A</v>
      </c>
      <c r="CQ6" s="27">
        <f t="shared" si="87"/>
        <v>0</v>
      </c>
      <c r="CR6" s="27" t="str">
        <f t="shared" si="88"/>
        <v/>
      </c>
      <c r="CS6" s="27">
        <f t="shared" si="89"/>
        <v>0</v>
      </c>
      <c r="CT6" s="27" t="str">
        <f t="shared" si="90"/>
        <v/>
      </c>
      <c r="CU6" s="27">
        <f t="shared" si="91"/>
        <v>0</v>
      </c>
      <c r="CV6" s="27" t="e">
        <f t="shared" si="92"/>
        <v>#N/A</v>
      </c>
      <c r="CW6" s="27">
        <f t="shared" si="93"/>
        <v>0</v>
      </c>
      <c r="CX6" s="27" t="e">
        <f t="shared" si="94"/>
        <v>#N/A</v>
      </c>
      <c r="CY6" s="27">
        <f t="shared" si="95"/>
        <v>0</v>
      </c>
      <c r="CZ6" s="27" t="str">
        <f t="shared" si="96"/>
        <v/>
      </c>
      <c r="DA6" s="27">
        <f t="shared" si="97"/>
        <v>0</v>
      </c>
      <c r="DB6" s="27" t="str">
        <f t="shared" si="98"/>
        <v/>
      </c>
      <c r="DC6" s="27">
        <f t="shared" si="99"/>
        <v>0</v>
      </c>
      <c r="DD6" s="27" t="e">
        <f t="shared" si="100"/>
        <v>#N/A</v>
      </c>
      <c r="DE6" s="27">
        <f t="shared" si="101"/>
        <v>0</v>
      </c>
      <c r="DF6" s="27" t="e">
        <f t="shared" si="102"/>
        <v>#N/A</v>
      </c>
      <c r="DG6" s="27">
        <f t="shared" si="103"/>
        <v>0</v>
      </c>
      <c r="DH6" s="27" t="str">
        <f t="shared" si="104"/>
        <v/>
      </c>
      <c r="DI6" s="27">
        <f t="shared" si="105"/>
        <v>0</v>
      </c>
      <c r="DJ6" s="27" t="str">
        <f t="shared" si="106"/>
        <v/>
      </c>
      <c r="DK6" s="27">
        <f t="shared" si="107"/>
        <v>0</v>
      </c>
      <c r="DL6" s="27" t="e">
        <f t="shared" si="108"/>
        <v>#N/A</v>
      </c>
      <c r="DM6" s="27">
        <f t="shared" si="109"/>
        <v>0</v>
      </c>
      <c r="DN6" s="27" t="str">
        <f t="shared" si="110"/>
        <v/>
      </c>
      <c r="DO6" s="27">
        <f t="shared" si="111"/>
        <v>0</v>
      </c>
      <c r="DP6" s="27" t="e">
        <f t="shared" si="112"/>
        <v>#N/A</v>
      </c>
      <c r="DQ6" s="27">
        <f t="shared" si="113"/>
        <v>0</v>
      </c>
      <c r="DR6" s="27" t="e">
        <f t="shared" si="114"/>
        <v>#N/A</v>
      </c>
      <c r="DS6" s="27">
        <f t="shared" si="115"/>
        <v>0</v>
      </c>
      <c r="DT6" s="27" t="str">
        <f t="shared" si="116"/>
        <v/>
      </c>
      <c r="DU6" s="27">
        <f t="shared" si="117"/>
        <v>0</v>
      </c>
      <c r="DV6" s="27" t="str">
        <f t="shared" si="118"/>
        <v/>
      </c>
      <c r="DW6" s="27">
        <f t="shared" si="119"/>
        <v>0</v>
      </c>
      <c r="DX6" s="27" t="e">
        <f t="shared" si="120"/>
        <v>#N/A</v>
      </c>
      <c r="DY6" s="27">
        <f t="shared" si="121"/>
        <v>0</v>
      </c>
      <c r="DZ6" s="27" t="e">
        <f t="shared" si="122"/>
        <v>#N/A</v>
      </c>
      <c r="EA6" s="27">
        <f t="shared" si="123"/>
        <v>0</v>
      </c>
      <c r="EB6" s="27" t="str">
        <f t="shared" si="124"/>
        <v/>
      </c>
      <c r="EC6" s="27">
        <f t="shared" si="125"/>
        <v>0</v>
      </c>
      <c r="ED6" s="27" t="str">
        <f t="shared" si="126"/>
        <v/>
      </c>
      <c r="EE6" s="27">
        <f t="shared" si="127"/>
        <v>0</v>
      </c>
      <c r="EF6" s="27" t="e">
        <f t="shared" si="128"/>
        <v>#N/A</v>
      </c>
      <c r="EG6" s="27">
        <f t="shared" si="129"/>
        <v>0</v>
      </c>
      <c r="EH6" s="27" t="e">
        <f t="shared" si="130"/>
        <v>#N/A</v>
      </c>
      <c r="EI6" s="27">
        <f t="shared" si="131"/>
        <v>0</v>
      </c>
      <c r="EJ6" s="27" t="str">
        <f t="shared" si="132"/>
        <v/>
      </c>
      <c r="EK6" s="27">
        <f t="shared" si="133"/>
        <v>0</v>
      </c>
      <c r="EL6" s="27"/>
    </row>
    <row r="7" spans="1:142" x14ac:dyDescent="0.2">
      <c r="A7" s="44" t="s">
        <v>24</v>
      </c>
      <c r="B7" s="45" t="s">
        <v>88</v>
      </c>
      <c r="C7" s="45">
        <f>G7+K7+O7+S7+W7+AA7+AE7+AI7+AM7+AQ7+AU7+AY7+BC7+BG7+BK7+BO7+BS7+BW7+CA7+CE7+CI7+CM7+CQ7+CU7+CY7+DC7+DG7+DK7+DO7+DS7+DW7+EA7+EE7+EI7</f>
        <v>0</v>
      </c>
      <c r="D7" s="45">
        <f>I7+M7+Q7+U7+Y7+AC7+AG7+AK7+AO7+AS7+AW7+BA7+BE7+BI7+BM7+BQ7+BU7+BY7+CC7+CG7+CK7+CO7+CS7+CW7+DA7+DE7+DI7+DM7+DQ7+DU7+DY7+EC7+EG7+EK7</f>
        <v>0</v>
      </c>
      <c r="E7" s="51">
        <f>C7+D7</f>
        <v>0</v>
      </c>
      <c r="F7" s="27" t="e">
        <f t="shared" si="134"/>
        <v>#N/A</v>
      </c>
      <c r="G7" s="27">
        <f t="shared" si="0"/>
        <v>0</v>
      </c>
      <c r="H7" s="27" t="str">
        <f t="shared" si="135"/>
        <v/>
      </c>
      <c r="I7" s="27">
        <f t="shared" si="1"/>
        <v>0</v>
      </c>
      <c r="J7" s="27" t="str">
        <f t="shared" si="2"/>
        <v/>
      </c>
      <c r="K7" s="27">
        <f t="shared" si="3"/>
        <v>0</v>
      </c>
      <c r="L7" s="27" t="e">
        <f t="shared" si="4"/>
        <v>#N/A</v>
      </c>
      <c r="M7" s="27">
        <f t="shared" si="5"/>
        <v>0</v>
      </c>
      <c r="N7" s="27" t="e">
        <f t="shared" si="6"/>
        <v>#N/A</v>
      </c>
      <c r="O7" s="27">
        <f t="shared" si="7"/>
        <v>0</v>
      </c>
      <c r="P7" s="27" t="str">
        <f t="shared" si="8"/>
        <v/>
      </c>
      <c r="Q7" s="27">
        <f t="shared" si="9"/>
        <v>0</v>
      </c>
      <c r="R7" s="27" t="str">
        <f t="shared" si="10"/>
        <v/>
      </c>
      <c r="S7" s="27">
        <f t="shared" si="11"/>
        <v>0</v>
      </c>
      <c r="T7" s="27" t="e">
        <f t="shared" si="12"/>
        <v>#N/A</v>
      </c>
      <c r="U7" s="27">
        <f t="shared" si="13"/>
        <v>0</v>
      </c>
      <c r="V7" s="27" t="e">
        <f t="shared" si="14"/>
        <v>#N/A</v>
      </c>
      <c r="W7" s="27">
        <f t="shared" si="15"/>
        <v>0</v>
      </c>
      <c r="X7" s="27" t="str">
        <f t="shared" si="16"/>
        <v/>
      </c>
      <c r="Y7" s="27">
        <f t="shared" si="17"/>
        <v>0</v>
      </c>
      <c r="Z7" s="27" t="str">
        <f t="shared" si="18"/>
        <v/>
      </c>
      <c r="AA7" s="27">
        <f t="shared" si="19"/>
        <v>0</v>
      </c>
      <c r="AB7" s="27" t="e">
        <f t="shared" si="20"/>
        <v>#N/A</v>
      </c>
      <c r="AC7" s="27">
        <f t="shared" si="21"/>
        <v>0</v>
      </c>
      <c r="AD7" s="27" t="e">
        <f t="shared" si="22"/>
        <v>#N/A</v>
      </c>
      <c r="AE7" s="27">
        <f t="shared" si="23"/>
        <v>0</v>
      </c>
      <c r="AF7" s="27" t="str">
        <f t="shared" si="24"/>
        <v/>
      </c>
      <c r="AG7" s="27">
        <f t="shared" si="25"/>
        <v>0</v>
      </c>
      <c r="AH7" s="27" t="str">
        <f t="shared" si="26"/>
        <v/>
      </c>
      <c r="AI7" s="27">
        <f t="shared" si="27"/>
        <v>0</v>
      </c>
      <c r="AJ7" s="27" t="e">
        <f t="shared" si="28"/>
        <v>#N/A</v>
      </c>
      <c r="AK7" s="27">
        <f t="shared" si="29"/>
        <v>0</v>
      </c>
      <c r="AL7" s="27" t="e">
        <f t="shared" si="30"/>
        <v>#N/A</v>
      </c>
      <c r="AM7" s="27">
        <f t="shared" si="31"/>
        <v>0</v>
      </c>
      <c r="AN7" s="27" t="str">
        <f t="shared" si="32"/>
        <v/>
      </c>
      <c r="AO7" s="27">
        <f t="shared" si="33"/>
        <v>0</v>
      </c>
      <c r="AP7" s="27" t="str">
        <f t="shared" si="34"/>
        <v/>
      </c>
      <c r="AQ7" s="27">
        <f t="shared" si="35"/>
        <v>0</v>
      </c>
      <c r="AR7" s="27" t="e">
        <f t="shared" si="36"/>
        <v>#N/A</v>
      </c>
      <c r="AS7" s="27">
        <f t="shared" si="37"/>
        <v>0</v>
      </c>
      <c r="AT7" s="27" t="e">
        <f t="shared" si="38"/>
        <v>#N/A</v>
      </c>
      <c r="AU7" s="27">
        <f t="shared" si="39"/>
        <v>0</v>
      </c>
      <c r="AV7" s="27" t="str">
        <f t="shared" si="40"/>
        <v/>
      </c>
      <c r="AW7" s="27">
        <f t="shared" si="41"/>
        <v>0</v>
      </c>
      <c r="AX7" s="27" t="str">
        <f t="shared" si="42"/>
        <v/>
      </c>
      <c r="AY7" s="27">
        <f t="shared" si="43"/>
        <v>0</v>
      </c>
      <c r="AZ7" s="27" t="e">
        <f t="shared" si="44"/>
        <v>#N/A</v>
      </c>
      <c r="BA7" s="27">
        <f t="shared" si="45"/>
        <v>0</v>
      </c>
      <c r="BB7" s="27" t="e">
        <f t="shared" si="46"/>
        <v>#N/A</v>
      </c>
      <c r="BC7" s="27">
        <f t="shared" si="47"/>
        <v>0</v>
      </c>
      <c r="BD7" s="27" t="str">
        <f t="shared" si="48"/>
        <v/>
      </c>
      <c r="BE7" s="27">
        <f t="shared" si="49"/>
        <v>0</v>
      </c>
      <c r="BF7" s="27" t="e">
        <f t="shared" si="50"/>
        <v>#N/A</v>
      </c>
      <c r="BG7" s="27">
        <f t="shared" si="51"/>
        <v>0</v>
      </c>
      <c r="BH7" s="27" t="str">
        <f t="shared" si="52"/>
        <v/>
      </c>
      <c r="BI7" s="27">
        <f t="shared" si="53"/>
        <v>0</v>
      </c>
      <c r="BJ7" s="27" t="str">
        <f t="shared" si="54"/>
        <v/>
      </c>
      <c r="BK7" s="27">
        <f t="shared" si="55"/>
        <v>0</v>
      </c>
      <c r="BL7" s="27" t="e">
        <f t="shared" si="56"/>
        <v>#N/A</v>
      </c>
      <c r="BM7" s="27">
        <f t="shared" si="57"/>
        <v>0</v>
      </c>
      <c r="BN7" s="27" t="e">
        <f t="shared" si="58"/>
        <v>#N/A</v>
      </c>
      <c r="BO7" s="27">
        <f t="shared" si="59"/>
        <v>0</v>
      </c>
      <c r="BP7" s="27" t="str">
        <f t="shared" si="60"/>
        <v/>
      </c>
      <c r="BQ7" s="27">
        <f t="shared" si="61"/>
        <v>0</v>
      </c>
      <c r="BR7" s="27" t="str">
        <f t="shared" si="62"/>
        <v/>
      </c>
      <c r="BS7" s="27">
        <f t="shared" si="63"/>
        <v>0</v>
      </c>
      <c r="BT7" s="27" t="e">
        <f t="shared" si="64"/>
        <v>#N/A</v>
      </c>
      <c r="BU7" s="27">
        <f t="shared" si="65"/>
        <v>0</v>
      </c>
      <c r="BV7" s="27" t="str">
        <f t="shared" si="66"/>
        <v/>
      </c>
      <c r="BW7" s="27">
        <f t="shared" si="67"/>
        <v>0</v>
      </c>
      <c r="BX7" s="27" t="e">
        <f t="shared" si="68"/>
        <v>#N/A</v>
      </c>
      <c r="BY7" s="27">
        <f t="shared" si="69"/>
        <v>0</v>
      </c>
      <c r="BZ7" s="27" t="e">
        <f t="shared" si="70"/>
        <v>#N/A</v>
      </c>
      <c r="CA7" s="27">
        <f t="shared" si="71"/>
        <v>0</v>
      </c>
      <c r="CB7" s="27" t="str">
        <f t="shared" si="72"/>
        <v/>
      </c>
      <c r="CC7" s="27">
        <f t="shared" si="73"/>
        <v>0</v>
      </c>
      <c r="CD7" s="27" t="str">
        <f t="shared" si="74"/>
        <v/>
      </c>
      <c r="CE7" s="27">
        <f t="shared" si="75"/>
        <v>0</v>
      </c>
      <c r="CF7" s="27" t="e">
        <f t="shared" si="76"/>
        <v>#N/A</v>
      </c>
      <c r="CG7" s="27">
        <f t="shared" si="77"/>
        <v>0</v>
      </c>
      <c r="CH7" s="27" t="e">
        <f t="shared" si="78"/>
        <v>#N/A</v>
      </c>
      <c r="CI7" s="27">
        <f t="shared" si="79"/>
        <v>0</v>
      </c>
      <c r="CJ7" s="27" t="str">
        <f t="shared" si="80"/>
        <v/>
      </c>
      <c r="CK7" s="27">
        <f t="shared" si="81"/>
        <v>0</v>
      </c>
      <c r="CL7" s="27" t="str">
        <f t="shared" si="82"/>
        <v/>
      </c>
      <c r="CM7" s="27">
        <f t="shared" si="83"/>
        <v>0</v>
      </c>
      <c r="CN7" s="27" t="e">
        <f t="shared" si="84"/>
        <v>#N/A</v>
      </c>
      <c r="CO7" s="27">
        <f t="shared" si="85"/>
        <v>0</v>
      </c>
      <c r="CP7" s="27" t="e">
        <f t="shared" si="86"/>
        <v>#N/A</v>
      </c>
      <c r="CQ7" s="27">
        <f t="shared" si="87"/>
        <v>0</v>
      </c>
      <c r="CR7" s="27" t="str">
        <f t="shared" si="88"/>
        <v/>
      </c>
      <c r="CS7" s="27">
        <f t="shared" si="89"/>
        <v>0</v>
      </c>
      <c r="CT7" s="27" t="str">
        <f t="shared" si="90"/>
        <v/>
      </c>
      <c r="CU7" s="27">
        <f t="shared" si="91"/>
        <v>0</v>
      </c>
      <c r="CV7" s="27" t="e">
        <f t="shared" si="92"/>
        <v>#N/A</v>
      </c>
      <c r="CW7" s="27">
        <f t="shared" si="93"/>
        <v>0</v>
      </c>
      <c r="CX7" s="27" t="e">
        <f t="shared" si="94"/>
        <v>#N/A</v>
      </c>
      <c r="CY7" s="27">
        <f t="shared" si="95"/>
        <v>0</v>
      </c>
      <c r="CZ7" s="27" t="str">
        <f t="shared" si="96"/>
        <v/>
      </c>
      <c r="DA7" s="27">
        <f t="shared" si="97"/>
        <v>0</v>
      </c>
      <c r="DB7" s="27" t="str">
        <f t="shared" si="98"/>
        <v/>
      </c>
      <c r="DC7" s="27">
        <f t="shared" si="99"/>
        <v>0</v>
      </c>
      <c r="DD7" s="27" t="e">
        <f t="shared" si="100"/>
        <v>#N/A</v>
      </c>
      <c r="DE7" s="27">
        <f t="shared" si="101"/>
        <v>0</v>
      </c>
      <c r="DF7" s="27" t="e">
        <f t="shared" si="102"/>
        <v>#N/A</v>
      </c>
      <c r="DG7" s="27">
        <f t="shared" si="103"/>
        <v>0</v>
      </c>
      <c r="DH7" s="27" t="str">
        <f t="shared" si="104"/>
        <v/>
      </c>
      <c r="DI7" s="27">
        <f t="shared" si="105"/>
        <v>0</v>
      </c>
      <c r="DJ7" s="27" t="str">
        <f t="shared" si="106"/>
        <v/>
      </c>
      <c r="DK7" s="27">
        <f t="shared" si="107"/>
        <v>0</v>
      </c>
      <c r="DL7" s="27" t="e">
        <f t="shared" si="108"/>
        <v>#N/A</v>
      </c>
      <c r="DM7" s="27">
        <f t="shared" si="109"/>
        <v>0</v>
      </c>
      <c r="DN7" s="27" t="e">
        <f t="shared" si="110"/>
        <v>#N/A</v>
      </c>
      <c r="DO7" s="27">
        <f t="shared" si="111"/>
        <v>0</v>
      </c>
      <c r="DP7" s="27" t="str">
        <f t="shared" si="112"/>
        <v/>
      </c>
      <c r="DQ7" s="27">
        <f t="shared" si="113"/>
        <v>0</v>
      </c>
      <c r="DR7" s="27" t="str">
        <f t="shared" si="114"/>
        <v/>
      </c>
      <c r="DS7" s="27">
        <f t="shared" si="115"/>
        <v>0</v>
      </c>
      <c r="DT7" s="27" t="e">
        <f t="shared" si="116"/>
        <v>#N/A</v>
      </c>
      <c r="DU7" s="27">
        <f t="shared" si="117"/>
        <v>0</v>
      </c>
      <c r="DV7" s="27" t="str">
        <f t="shared" si="118"/>
        <v/>
      </c>
      <c r="DW7" s="27">
        <f t="shared" si="119"/>
        <v>0</v>
      </c>
      <c r="DX7" s="27" t="e">
        <f t="shared" si="120"/>
        <v>#N/A</v>
      </c>
      <c r="DY7" s="27">
        <f t="shared" si="121"/>
        <v>0</v>
      </c>
      <c r="DZ7" s="27" t="e">
        <f t="shared" si="122"/>
        <v>#N/A</v>
      </c>
      <c r="EA7" s="27">
        <f t="shared" si="123"/>
        <v>0</v>
      </c>
      <c r="EB7" s="27" t="str">
        <f t="shared" si="124"/>
        <v/>
      </c>
      <c r="EC7" s="27">
        <f t="shared" si="125"/>
        <v>0</v>
      </c>
      <c r="ED7" s="27" t="str">
        <f t="shared" si="126"/>
        <v/>
      </c>
      <c r="EE7" s="27">
        <f t="shared" si="127"/>
        <v>0</v>
      </c>
      <c r="EF7" s="27" t="e">
        <f t="shared" si="128"/>
        <v>#N/A</v>
      </c>
      <c r="EG7" s="27">
        <f t="shared" si="129"/>
        <v>0</v>
      </c>
      <c r="EH7" s="27" t="e">
        <f t="shared" si="130"/>
        <v>#N/A</v>
      </c>
      <c r="EI7" s="27">
        <f t="shared" si="131"/>
        <v>0</v>
      </c>
      <c r="EJ7" s="27" t="str">
        <f t="shared" si="132"/>
        <v/>
      </c>
      <c r="EK7" s="27">
        <f t="shared" si="133"/>
        <v>0</v>
      </c>
      <c r="EL7" s="27"/>
    </row>
    <row r="8" spans="1:142" x14ac:dyDescent="0.2">
      <c r="A8" s="44" t="s">
        <v>25</v>
      </c>
      <c r="B8" s="45" t="s">
        <v>70</v>
      </c>
      <c r="C8" s="45">
        <f>G8+K8+O8+S8+W8+AA8+AE8+AI8+AM8+AQ8+AU8+AY8+BC8+BG8+BK8+BO8+BS8+BW8+CA8+CE8+CI8+CM8+CQ8+CU8+CY8+DC8+DG8+DK8+DO8+DS8+DW8+EA8+EE8+EI8</f>
        <v>0</v>
      </c>
      <c r="D8" s="45">
        <f>I8+M8+Q8+U8+Y8+AC8+AG8+AK8+AO8+AS8+AW8+BA8+BE8+BI8+BM8+BQ8+BU8+BY8+CC8+CG8+CK8+CO8+CS8+CW8+DA8+DE8+DI8+DM8+DQ8+DU8+DY8+EC8+EG8+EK8</f>
        <v>0</v>
      </c>
      <c r="E8" s="51">
        <f>C8+D8</f>
        <v>0</v>
      </c>
      <c r="F8" s="27" t="str">
        <f>VLOOKUP($B8,_1._Spieltag,11,0)</f>
        <v/>
      </c>
      <c r="G8" s="27">
        <f t="shared" si="0"/>
        <v>0</v>
      </c>
      <c r="H8" s="27" t="e">
        <f t="shared" si="135"/>
        <v>#N/A</v>
      </c>
      <c r="I8" s="27">
        <f t="shared" si="1"/>
        <v>0</v>
      </c>
      <c r="J8" s="27" t="e">
        <f t="shared" si="2"/>
        <v>#N/A</v>
      </c>
      <c r="K8" s="27">
        <f t="shared" si="3"/>
        <v>0</v>
      </c>
      <c r="L8" s="27" t="str">
        <f t="shared" si="4"/>
        <v/>
      </c>
      <c r="M8" s="27">
        <f t="shared" si="5"/>
        <v>0</v>
      </c>
      <c r="N8" s="27" t="str">
        <f t="shared" si="6"/>
        <v/>
      </c>
      <c r="O8" s="27">
        <f t="shared" si="7"/>
        <v>0</v>
      </c>
      <c r="P8" s="27" t="e">
        <f t="shared" si="8"/>
        <v>#N/A</v>
      </c>
      <c r="Q8" s="27">
        <f t="shared" si="9"/>
        <v>0</v>
      </c>
      <c r="R8" s="27" t="e">
        <f t="shared" si="10"/>
        <v>#N/A</v>
      </c>
      <c r="S8" s="27">
        <f t="shared" si="11"/>
        <v>0</v>
      </c>
      <c r="T8" s="27" t="str">
        <f t="shared" si="12"/>
        <v/>
      </c>
      <c r="U8" s="27">
        <f t="shared" si="13"/>
        <v>0</v>
      </c>
      <c r="V8" s="27" t="str">
        <f t="shared" si="14"/>
        <v/>
      </c>
      <c r="W8" s="27">
        <f t="shared" si="15"/>
        <v>0</v>
      </c>
      <c r="X8" s="27" t="e">
        <f t="shared" si="16"/>
        <v>#N/A</v>
      </c>
      <c r="Y8" s="27">
        <f t="shared" si="17"/>
        <v>0</v>
      </c>
      <c r="Z8" s="27" t="e">
        <f t="shared" si="18"/>
        <v>#N/A</v>
      </c>
      <c r="AA8" s="27">
        <f t="shared" si="19"/>
        <v>0</v>
      </c>
      <c r="AB8" s="27" t="str">
        <f t="shared" si="20"/>
        <v/>
      </c>
      <c r="AC8" s="27">
        <f t="shared" si="21"/>
        <v>0</v>
      </c>
      <c r="AD8" s="27" t="str">
        <f t="shared" si="22"/>
        <v/>
      </c>
      <c r="AE8" s="27">
        <f t="shared" si="23"/>
        <v>0</v>
      </c>
      <c r="AF8" s="27" t="e">
        <f t="shared" si="24"/>
        <v>#N/A</v>
      </c>
      <c r="AG8" s="27">
        <f t="shared" si="25"/>
        <v>0</v>
      </c>
      <c r="AH8" s="27" t="e">
        <f t="shared" si="26"/>
        <v>#N/A</v>
      </c>
      <c r="AI8" s="27">
        <f t="shared" si="27"/>
        <v>0</v>
      </c>
      <c r="AJ8" s="27" t="str">
        <f t="shared" si="28"/>
        <v/>
      </c>
      <c r="AK8" s="27">
        <f t="shared" si="29"/>
        <v>0</v>
      </c>
      <c r="AL8" s="27" t="str">
        <f t="shared" si="30"/>
        <v/>
      </c>
      <c r="AM8" s="27">
        <f t="shared" si="31"/>
        <v>0</v>
      </c>
      <c r="AN8" s="27" t="e">
        <f t="shared" si="32"/>
        <v>#N/A</v>
      </c>
      <c r="AO8" s="27">
        <f t="shared" si="33"/>
        <v>0</v>
      </c>
      <c r="AP8" s="27" t="e">
        <f t="shared" si="34"/>
        <v>#N/A</v>
      </c>
      <c r="AQ8" s="27">
        <f t="shared" si="35"/>
        <v>0</v>
      </c>
      <c r="AR8" s="27" t="str">
        <f t="shared" si="36"/>
        <v/>
      </c>
      <c r="AS8" s="27">
        <f t="shared" si="37"/>
        <v>0</v>
      </c>
      <c r="AT8" s="27" t="str">
        <f t="shared" si="38"/>
        <v/>
      </c>
      <c r="AU8" s="27">
        <f t="shared" si="39"/>
        <v>0</v>
      </c>
      <c r="AV8" s="27" t="e">
        <f t="shared" si="40"/>
        <v>#N/A</v>
      </c>
      <c r="AW8" s="27">
        <f t="shared" si="41"/>
        <v>0</v>
      </c>
      <c r="AX8" s="27" t="str">
        <f t="shared" si="42"/>
        <v/>
      </c>
      <c r="AY8" s="27">
        <f t="shared" si="43"/>
        <v>0</v>
      </c>
      <c r="AZ8" s="27" t="e">
        <f t="shared" si="44"/>
        <v>#N/A</v>
      </c>
      <c r="BA8" s="27">
        <f t="shared" si="45"/>
        <v>0</v>
      </c>
      <c r="BB8" s="27" t="e">
        <f t="shared" si="46"/>
        <v>#N/A</v>
      </c>
      <c r="BC8" s="27">
        <f t="shared" si="47"/>
        <v>0</v>
      </c>
      <c r="BD8" s="27" t="str">
        <f t="shared" si="48"/>
        <v/>
      </c>
      <c r="BE8" s="27">
        <f t="shared" si="49"/>
        <v>0</v>
      </c>
      <c r="BF8" s="27" t="str">
        <f t="shared" si="50"/>
        <v/>
      </c>
      <c r="BG8" s="27">
        <f t="shared" si="51"/>
        <v>0</v>
      </c>
      <c r="BH8" s="27" t="e">
        <f t="shared" si="52"/>
        <v>#N/A</v>
      </c>
      <c r="BI8" s="27">
        <f t="shared" si="53"/>
        <v>0</v>
      </c>
      <c r="BJ8" s="27" t="e">
        <f t="shared" si="54"/>
        <v>#N/A</v>
      </c>
      <c r="BK8" s="27">
        <f t="shared" si="55"/>
        <v>0</v>
      </c>
      <c r="BL8" s="27" t="str">
        <f t="shared" si="56"/>
        <v/>
      </c>
      <c r="BM8" s="27">
        <f t="shared" si="57"/>
        <v>0</v>
      </c>
      <c r="BN8" s="27" t="str">
        <f t="shared" si="58"/>
        <v/>
      </c>
      <c r="BO8" s="27">
        <f t="shared" si="59"/>
        <v>0</v>
      </c>
      <c r="BP8" s="27" t="e">
        <f t="shared" si="60"/>
        <v>#N/A</v>
      </c>
      <c r="BQ8" s="27">
        <f t="shared" si="61"/>
        <v>0</v>
      </c>
      <c r="BR8" s="27" t="e">
        <f t="shared" si="62"/>
        <v>#N/A</v>
      </c>
      <c r="BS8" s="27">
        <f t="shared" si="63"/>
        <v>0</v>
      </c>
      <c r="BT8" s="27" t="str">
        <f t="shared" si="64"/>
        <v/>
      </c>
      <c r="BU8" s="27">
        <f t="shared" si="65"/>
        <v>0</v>
      </c>
      <c r="BV8" s="27" t="e">
        <f t="shared" si="66"/>
        <v>#N/A</v>
      </c>
      <c r="BW8" s="27">
        <f t="shared" si="67"/>
        <v>0</v>
      </c>
      <c r="BX8" s="27" t="str">
        <f t="shared" si="68"/>
        <v/>
      </c>
      <c r="BY8" s="27">
        <f t="shared" si="69"/>
        <v>0</v>
      </c>
      <c r="BZ8" s="27" t="str">
        <f t="shared" si="70"/>
        <v/>
      </c>
      <c r="CA8" s="27">
        <f t="shared" si="71"/>
        <v>0</v>
      </c>
      <c r="CB8" s="27" t="e">
        <f t="shared" si="72"/>
        <v>#N/A</v>
      </c>
      <c r="CC8" s="27">
        <f t="shared" si="73"/>
        <v>0</v>
      </c>
      <c r="CD8" s="27" t="e">
        <f t="shared" si="74"/>
        <v>#N/A</v>
      </c>
      <c r="CE8" s="27">
        <f t="shared" si="75"/>
        <v>0</v>
      </c>
      <c r="CF8" s="27" t="str">
        <f t="shared" si="76"/>
        <v/>
      </c>
      <c r="CG8" s="27">
        <f t="shared" si="77"/>
        <v>0</v>
      </c>
      <c r="CH8" s="27" t="str">
        <f t="shared" si="78"/>
        <v/>
      </c>
      <c r="CI8" s="27">
        <f t="shared" si="79"/>
        <v>0</v>
      </c>
      <c r="CJ8" s="27" t="e">
        <f t="shared" si="80"/>
        <v>#N/A</v>
      </c>
      <c r="CK8" s="27">
        <f t="shared" si="81"/>
        <v>0</v>
      </c>
      <c r="CL8" s="27" t="e">
        <f t="shared" si="82"/>
        <v>#N/A</v>
      </c>
      <c r="CM8" s="27">
        <f t="shared" si="83"/>
        <v>0</v>
      </c>
      <c r="CN8" s="27" t="str">
        <f t="shared" si="84"/>
        <v/>
      </c>
      <c r="CO8" s="27">
        <f t="shared" si="85"/>
        <v>0</v>
      </c>
      <c r="CP8" s="27" t="str">
        <f t="shared" si="86"/>
        <v/>
      </c>
      <c r="CQ8" s="27">
        <f t="shared" si="87"/>
        <v>0</v>
      </c>
      <c r="CR8" s="27" t="e">
        <f t="shared" si="88"/>
        <v>#N/A</v>
      </c>
      <c r="CS8" s="27">
        <f t="shared" si="89"/>
        <v>0</v>
      </c>
      <c r="CT8" s="27" t="e">
        <f t="shared" si="90"/>
        <v>#N/A</v>
      </c>
      <c r="CU8" s="27">
        <f t="shared" si="91"/>
        <v>0</v>
      </c>
      <c r="CV8" s="27" t="str">
        <f t="shared" si="92"/>
        <v/>
      </c>
      <c r="CW8" s="27">
        <f t="shared" si="93"/>
        <v>0</v>
      </c>
      <c r="CX8" s="27" t="str">
        <f t="shared" si="94"/>
        <v/>
      </c>
      <c r="CY8" s="27">
        <f t="shared" si="95"/>
        <v>0</v>
      </c>
      <c r="CZ8" s="27" t="e">
        <f t="shared" si="96"/>
        <v>#N/A</v>
      </c>
      <c r="DA8" s="27">
        <f t="shared" si="97"/>
        <v>0</v>
      </c>
      <c r="DB8" s="27" t="e">
        <f t="shared" si="98"/>
        <v>#N/A</v>
      </c>
      <c r="DC8" s="27">
        <f t="shared" si="99"/>
        <v>0</v>
      </c>
      <c r="DD8" s="27" t="str">
        <f t="shared" si="100"/>
        <v/>
      </c>
      <c r="DE8" s="27">
        <f t="shared" si="101"/>
        <v>0</v>
      </c>
      <c r="DF8" s="27" t="str">
        <f t="shared" si="102"/>
        <v/>
      </c>
      <c r="DG8" s="27">
        <f t="shared" si="103"/>
        <v>0</v>
      </c>
      <c r="DH8" s="27" t="e">
        <f t="shared" si="104"/>
        <v>#N/A</v>
      </c>
      <c r="DI8" s="27">
        <f t="shared" si="105"/>
        <v>0</v>
      </c>
      <c r="DJ8" s="27" t="e">
        <f t="shared" si="106"/>
        <v>#N/A</v>
      </c>
      <c r="DK8" s="27">
        <f t="shared" si="107"/>
        <v>0</v>
      </c>
      <c r="DL8" s="27" t="str">
        <f t="shared" si="108"/>
        <v/>
      </c>
      <c r="DM8" s="27">
        <f t="shared" si="109"/>
        <v>0</v>
      </c>
      <c r="DN8" s="27" t="e">
        <f t="shared" si="110"/>
        <v>#N/A</v>
      </c>
      <c r="DO8" s="27">
        <f t="shared" si="111"/>
        <v>0</v>
      </c>
      <c r="DP8" s="27" t="str">
        <f t="shared" si="112"/>
        <v/>
      </c>
      <c r="DQ8" s="27">
        <f t="shared" si="113"/>
        <v>0</v>
      </c>
      <c r="DR8" s="27" t="str">
        <f t="shared" si="114"/>
        <v/>
      </c>
      <c r="DS8" s="27">
        <f t="shared" si="115"/>
        <v>0</v>
      </c>
      <c r="DT8" s="27" t="e">
        <f t="shared" si="116"/>
        <v>#N/A</v>
      </c>
      <c r="DU8" s="27">
        <f t="shared" si="117"/>
        <v>0</v>
      </c>
      <c r="DV8" s="27" t="e">
        <f t="shared" si="118"/>
        <v>#N/A</v>
      </c>
      <c r="DW8" s="27">
        <f t="shared" si="119"/>
        <v>0</v>
      </c>
      <c r="DX8" s="27" t="str">
        <f t="shared" si="120"/>
        <v/>
      </c>
      <c r="DY8" s="27">
        <f t="shared" si="121"/>
        <v>0</v>
      </c>
      <c r="DZ8" s="27" t="str">
        <f t="shared" si="122"/>
        <v/>
      </c>
      <c r="EA8" s="27">
        <f t="shared" si="123"/>
        <v>0</v>
      </c>
      <c r="EB8" s="27" t="e">
        <f t="shared" si="124"/>
        <v>#N/A</v>
      </c>
      <c r="EC8" s="27">
        <f t="shared" si="125"/>
        <v>0</v>
      </c>
      <c r="ED8" s="27" t="e">
        <f t="shared" si="126"/>
        <v>#N/A</v>
      </c>
      <c r="EE8" s="27">
        <f t="shared" si="127"/>
        <v>0</v>
      </c>
      <c r="EF8" s="27" t="str">
        <f t="shared" si="128"/>
        <v/>
      </c>
      <c r="EG8" s="27">
        <f t="shared" si="129"/>
        <v>0</v>
      </c>
      <c r="EH8" s="27" t="str">
        <f t="shared" si="130"/>
        <v/>
      </c>
      <c r="EI8" s="27">
        <f t="shared" si="131"/>
        <v>0</v>
      </c>
      <c r="EJ8" s="27" t="e">
        <f t="shared" si="132"/>
        <v>#N/A</v>
      </c>
      <c r="EK8" s="27">
        <f t="shared" si="133"/>
        <v>0</v>
      </c>
      <c r="EL8" s="27"/>
    </row>
    <row r="9" spans="1:142" x14ac:dyDescent="0.2">
      <c r="A9" s="44" t="s">
        <v>26</v>
      </c>
      <c r="B9" s="80" t="s">
        <v>71</v>
      </c>
      <c r="C9" s="28">
        <f>G9+K9+O9+S9+W9+AA9+AE9+AI9+AM9+AQ9+AU9+AY9+BC9+BG9+BK9+BO9+BS9+BW9+CA9+CE9+CI9+CM9+CQ9+CU9+CY9+DC9+DG9+DK9+DO9+DS9+DW9+EA9+EE9+EI9</f>
        <v>0</v>
      </c>
      <c r="D9" s="28">
        <f>I9+M9+Q9+U9+Y9+AC9+AG9+AK9+AO9+AS9+AW9+BA9+BE9+BI9+BM9+BQ9+BU9+BY9+CC9+CG9+CK9+CO9+CS9+CW9+DA9+DE9+DI9+DM9+DQ9+DU9+DY9+EC9+EG9+EK9</f>
        <v>0</v>
      </c>
      <c r="E9" s="81">
        <f>C9+D9</f>
        <v>0</v>
      </c>
      <c r="F9" s="27" t="e">
        <f t="shared" si="134"/>
        <v>#N/A</v>
      </c>
      <c r="G9" s="27">
        <f t="shared" si="0"/>
        <v>0</v>
      </c>
      <c r="H9" s="27" t="str">
        <f t="shared" si="135"/>
        <v/>
      </c>
      <c r="I9" s="27">
        <f t="shared" si="1"/>
        <v>0</v>
      </c>
      <c r="J9" s="27" t="str">
        <f t="shared" si="2"/>
        <v/>
      </c>
      <c r="K9" s="27">
        <f t="shared" si="3"/>
        <v>0</v>
      </c>
      <c r="L9" s="27" t="e">
        <f t="shared" si="4"/>
        <v>#N/A</v>
      </c>
      <c r="M9" s="27">
        <f t="shared" si="5"/>
        <v>0</v>
      </c>
      <c r="N9" s="27" t="e">
        <f t="shared" si="6"/>
        <v>#N/A</v>
      </c>
      <c r="O9" s="27">
        <f t="shared" si="7"/>
        <v>0</v>
      </c>
      <c r="P9" s="27" t="str">
        <f t="shared" si="8"/>
        <v/>
      </c>
      <c r="Q9" s="27">
        <f t="shared" si="9"/>
        <v>0</v>
      </c>
      <c r="R9" s="27" t="str">
        <f t="shared" si="10"/>
        <v/>
      </c>
      <c r="S9" s="27">
        <f t="shared" si="11"/>
        <v>0</v>
      </c>
      <c r="T9" s="27" t="e">
        <f t="shared" si="12"/>
        <v>#N/A</v>
      </c>
      <c r="U9" s="27">
        <f t="shared" si="13"/>
        <v>0</v>
      </c>
      <c r="V9" s="27" t="e">
        <f t="shared" si="14"/>
        <v>#N/A</v>
      </c>
      <c r="W9" s="27">
        <f t="shared" si="15"/>
        <v>0</v>
      </c>
      <c r="X9" s="27" t="str">
        <f t="shared" si="16"/>
        <v/>
      </c>
      <c r="Y9" s="27">
        <f t="shared" si="17"/>
        <v>0</v>
      </c>
      <c r="Z9" s="27" t="str">
        <f t="shared" si="18"/>
        <v/>
      </c>
      <c r="AA9" s="27">
        <f t="shared" si="19"/>
        <v>0</v>
      </c>
      <c r="AB9" s="27" t="e">
        <f t="shared" si="20"/>
        <v>#N/A</v>
      </c>
      <c r="AC9" s="27">
        <f t="shared" si="21"/>
        <v>0</v>
      </c>
      <c r="AD9" s="27" t="e">
        <f t="shared" si="22"/>
        <v>#N/A</v>
      </c>
      <c r="AE9" s="27">
        <f t="shared" si="23"/>
        <v>0</v>
      </c>
      <c r="AF9" s="27" t="str">
        <f t="shared" si="24"/>
        <v/>
      </c>
      <c r="AG9" s="27">
        <f t="shared" si="25"/>
        <v>0</v>
      </c>
      <c r="AH9" s="27" t="e">
        <f t="shared" si="26"/>
        <v>#N/A</v>
      </c>
      <c r="AI9" s="27">
        <f t="shared" si="27"/>
        <v>0</v>
      </c>
      <c r="AJ9" s="27" t="str">
        <f t="shared" si="28"/>
        <v/>
      </c>
      <c r="AK9" s="27">
        <f t="shared" si="29"/>
        <v>0</v>
      </c>
      <c r="AL9" s="27" t="str">
        <f t="shared" si="30"/>
        <v/>
      </c>
      <c r="AM9" s="27">
        <f t="shared" si="31"/>
        <v>0</v>
      </c>
      <c r="AN9" s="27" t="e">
        <f t="shared" si="32"/>
        <v>#N/A</v>
      </c>
      <c r="AO9" s="27">
        <f t="shared" si="33"/>
        <v>0</v>
      </c>
      <c r="AP9" s="27" t="e">
        <f t="shared" si="34"/>
        <v>#N/A</v>
      </c>
      <c r="AQ9" s="27">
        <f t="shared" si="35"/>
        <v>0</v>
      </c>
      <c r="AR9" s="27" t="str">
        <f t="shared" si="36"/>
        <v/>
      </c>
      <c r="AS9" s="27">
        <f t="shared" si="37"/>
        <v>0</v>
      </c>
      <c r="AT9" s="27" t="str">
        <f t="shared" si="38"/>
        <v/>
      </c>
      <c r="AU9" s="27">
        <f t="shared" si="39"/>
        <v>0</v>
      </c>
      <c r="AV9" s="27" t="e">
        <f t="shared" si="40"/>
        <v>#N/A</v>
      </c>
      <c r="AW9" s="27">
        <f t="shared" si="41"/>
        <v>0</v>
      </c>
      <c r="AX9" s="27" t="e">
        <f t="shared" si="42"/>
        <v>#N/A</v>
      </c>
      <c r="AY9" s="27">
        <f t="shared" si="43"/>
        <v>0</v>
      </c>
      <c r="AZ9" s="27" t="str">
        <f t="shared" si="44"/>
        <v/>
      </c>
      <c r="BA9" s="27">
        <f t="shared" si="45"/>
        <v>0</v>
      </c>
      <c r="BB9" s="27" t="str">
        <f t="shared" si="46"/>
        <v/>
      </c>
      <c r="BC9" s="27">
        <f t="shared" si="47"/>
        <v>0</v>
      </c>
      <c r="BD9" s="27" t="e">
        <f t="shared" si="48"/>
        <v>#N/A</v>
      </c>
      <c r="BE9" s="27">
        <f t="shared" si="49"/>
        <v>0</v>
      </c>
      <c r="BF9" s="27" t="e">
        <f t="shared" si="50"/>
        <v>#N/A</v>
      </c>
      <c r="BG9" s="27">
        <f t="shared" si="51"/>
        <v>0</v>
      </c>
      <c r="BH9" s="27" t="str">
        <f t="shared" si="52"/>
        <v/>
      </c>
      <c r="BI9" s="27">
        <f t="shared" si="53"/>
        <v>0</v>
      </c>
      <c r="BJ9" s="27" t="str">
        <f t="shared" si="54"/>
        <v/>
      </c>
      <c r="BK9" s="27">
        <f t="shared" si="55"/>
        <v>0</v>
      </c>
      <c r="BL9" s="27" t="e">
        <f t="shared" si="56"/>
        <v>#N/A</v>
      </c>
      <c r="BM9" s="27">
        <f t="shared" si="57"/>
        <v>0</v>
      </c>
      <c r="BN9" s="27" t="e">
        <f t="shared" si="58"/>
        <v>#N/A</v>
      </c>
      <c r="BO9" s="27">
        <f t="shared" si="59"/>
        <v>0</v>
      </c>
      <c r="BP9" s="27" t="str">
        <f t="shared" si="60"/>
        <v/>
      </c>
      <c r="BQ9" s="27">
        <f t="shared" si="61"/>
        <v>0</v>
      </c>
      <c r="BR9" s="27" t="str">
        <f t="shared" si="62"/>
        <v/>
      </c>
      <c r="BS9" s="27">
        <f t="shared" si="63"/>
        <v>0</v>
      </c>
      <c r="BT9" s="27" t="e">
        <f t="shared" si="64"/>
        <v>#N/A</v>
      </c>
      <c r="BU9" s="27">
        <f t="shared" si="65"/>
        <v>0</v>
      </c>
      <c r="BV9" s="27" t="str">
        <f t="shared" si="66"/>
        <v/>
      </c>
      <c r="BW9" s="27">
        <f t="shared" si="67"/>
        <v>0</v>
      </c>
      <c r="BX9" s="27" t="e">
        <f t="shared" si="68"/>
        <v>#N/A</v>
      </c>
      <c r="BY9" s="27">
        <f t="shared" si="69"/>
        <v>0</v>
      </c>
      <c r="BZ9" s="27" t="e">
        <f t="shared" si="70"/>
        <v>#N/A</v>
      </c>
      <c r="CA9" s="27">
        <f t="shared" si="71"/>
        <v>0</v>
      </c>
      <c r="CB9" s="27" t="str">
        <f t="shared" si="72"/>
        <v/>
      </c>
      <c r="CC9" s="27">
        <f t="shared" si="73"/>
        <v>0</v>
      </c>
      <c r="CD9" s="27" t="str">
        <f t="shared" si="74"/>
        <v/>
      </c>
      <c r="CE9" s="27">
        <f t="shared" si="75"/>
        <v>0</v>
      </c>
      <c r="CF9" s="27" t="e">
        <f t="shared" si="76"/>
        <v>#N/A</v>
      </c>
      <c r="CG9" s="27">
        <f t="shared" si="77"/>
        <v>0</v>
      </c>
      <c r="CH9" s="27" t="e">
        <f t="shared" si="78"/>
        <v>#N/A</v>
      </c>
      <c r="CI9" s="27">
        <f t="shared" si="79"/>
        <v>0</v>
      </c>
      <c r="CJ9" s="27" t="str">
        <f t="shared" si="80"/>
        <v/>
      </c>
      <c r="CK9" s="27">
        <f t="shared" si="81"/>
        <v>0</v>
      </c>
      <c r="CL9" s="27" t="str">
        <f t="shared" si="82"/>
        <v/>
      </c>
      <c r="CM9" s="27">
        <f t="shared" si="83"/>
        <v>0</v>
      </c>
      <c r="CN9" s="27" t="e">
        <f t="shared" si="84"/>
        <v>#N/A</v>
      </c>
      <c r="CO9" s="27">
        <f t="shared" si="85"/>
        <v>0</v>
      </c>
      <c r="CP9" s="27" t="e">
        <f t="shared" si="86"/>
        <v>#N/A</v>
      </c>
      <c r="CQ9" s="27">
        <f t="shared" si="87"/>
        <v>0</v>
      </c>
      <c r="CR9" s="27" t="str">
        <f t="shared" si="88"/>
        <v/>
      </c>
      <c r="CS9" s="27">
        <f t="shared" si="89"/>
        <v>0</v>
      </c>
      <c r="CT9" s="27" t="str">
        <f t="shared" si="90"/>
        <v/>
      </c>
      <c r="CU9" s="27">
        <f t="shared" si="91"/>
        <v>0</v>
      </c>
      <c r="CV9" s="27" t="e">
        <f t="shared" si="92"/>
        <v>#N/A</v>
      </c>
      <c r="CW9" s="27">
        <f t="shared" si="93"/>
        <v>0</v>
      </c>
      <c r="CX9" s="27" t="str">
        <f t="shared" si="94"/>
        <v/>
      </c>
      <c r="CY9" s="27">
        <f t="shared" si="95"/>
        <v>0</v>
      </c>
      <c r="CZ9" s="27" t="e">
        <f t="shared" si="96"/>
        <v>#N/A</v>
      </c>
      <c r="DA9" s="27">
        <f t="shared" si="97"/>
        <v>0</v>
      </c>
      <c r="DB9" s="27" t="e">
        <f t="shared" si="98"/>
        <v>#N/A</v>
      </c>
      <c r="DC9" s="27">
        <f t="shared" si="99"/>
        <v>0</v>
      </c>
      <c r="DD9" s="27" t="str">
        <f t="shared" si="100"/>
        <v/>
      </c>
      <c r="DE9" s="27">
        <f t="shared" si="101"/>
        <v>0</v>
      </c>
      <c r="DF9" s="27" t="str">
        <f t="shared" si="102"/>
        <v/>
      </c>
      <c r="DG9" s="27">
        <f t="shared" si="103"/>
        <v>0</v>
      </c>
      <c r="DH9" s="27" t="e">
        <f t="shared" si="104"/>
        <v>#N/A</v>
      </c>
      <c r="DI9" s="27">
        <f t="shared" si="105"/>
        <v>0</v>
      </c>
      <c r="DJ9" s="27" t="e">
        <f t="shared" si="106"/>
        <v>#N/A</v>
      </c>
      <c r="DK9" s="27">
        <f t="shared" si="107"/>
        <v>0</v>
      </c>
      <c r="DL9" s="27" t="str">
        <f t="shared" si="108"/>
        <v/>
      </c>
      <c r="DM9" s="27">
        <f t="shared" si="109"/>
        <v>0</v>
      </c>
      <c r="DN9" s="27" t="str">
        <f t="shared" si="110"/>
        <v/>
      </c>
      <c r="DO9" s="27">
        <f t="shared" si="111"/>
        <v>0</v>
      </c>
      <c r="DP9" s="27" t="e">
        <f t="shared" si="112"/>
        <v>#N/A</v>
      </c>
      <c r="DQ9" s="27">
        <f t="shared" si="113"/>
        <v>0</v>
      </c>
      <c r="DR9" s="27" t="e">
        <f t="shared" si="114"/>
        <v>#N/A</v>
      </c>
      <c r="DS9" s="27">
        <f t="shared" si="115"/>
        <v>0</v>
      </c>
      <c r="DT9" s="27" t="str">
        <f t="shared" si="116"/>
        <v/>
      </c>
      <c r="DU9" s="27">
        <f t="shared" si="117"/>
        <v>0</v>
      </c>
      <c r="DV9" s="27" t="str">
        <f t="shared" si="118"/>
        <v/>
      </c>
      <c r="DW9" s="27">
        <f t="shared" si="119"/>
        <v>0</v>
      </c>
      <c r="DX9" s="27" t="e">
        <f t="shared" si="120"/>
        <v>#N/A</v>
      </c>
      <c r="DY9" s="27">
        <f t="shared" si="121"/>
        <v>0</v>
      </c>
      <c r="DZ9" s="27" t="e">
        <f t="shared" si="122"/>
        <v>#N/A</v>
      </c>
      <c r="EA9" s="27">
        <f t="shared" si="123"/>
        <v>0</v>
      </c>
      <c r="EB9" s="27" t="str">
        <f t="shared" si="124"/>
        <v/>
      </c>
      <c r="EC9" s="27">
        <f t="shared" si="125"/>
        <v>0</v>
      </c>
      <c r="ED9" s="27" t="str">
        <f t="shared" si="126"/>
        <v/>
      </c>
      <c r="EE9" s="27">
        <f t="shared" si="127"/>
        <v>0</v>
      </c>
      <c r="EF9" s="27" t="e">
        <f t="shared" si="128"/>
        <v>#N/A</v>
      </c>
      <c r="EG9" s="27">
        <f t="shared" si="129"/>
        <v>0</v>
      </c>
      <c r="EH9" s="27" t="e">
        <f t="shared" si="130"/>
        <v>#N/A</v>
      </c>
      <c r="EI9" s="27">
        <f t="shared" si="131"/>
        <v>0</v>
      </c>
      <c r="EJ9" s="27" t="str">
        <f t="shared" si="132"/>
        <v/>
      </c>
      <c r="EK9" s="27">
        <f t="shared" si="133"/>
        <v>0</v>
      </c>
      <c r="EL9" s="27"/>
    </row>
    <row r="10" spans="1:142" x14ac:dyDescent="0.2">
      <c r="A10" s="44" t="s">
        <v>27</v>
      </c>
      <c r="B10" s="45" t="s">
        <v>74</v>
      </c>
      <c r="C10" s="45">
        <f>G10+K10+O10+S10+W10+AA10+AE10+AI10+AM10+AQ10+AU10+AY10+BC10+BG10+BK10+BO10+BS10+BW10+CA10+CE10+CI10+CM10+CQ10+CU10+CY10+DC10+DG10+DK10+DO10+DS10+DW10+EA10+EE10+EI10</f>
        <v>0</v>
      </c>
      <c r="D10" s="45">
        <f>I10+M10+Q10+U10+Y10+AC10+AG10+AK10+AO10+AS10+AW10+BA10+BE10+BI10+BM10+BQ10+BU10+BY10+CC10+CG10+CK10+CO10+CS10+CW10+DA10+DE10+DI10+DM10+DQ10+DU10+DY10+EC10+EG10+EK10</f>
        <v>0</v>
      </c>
      <c r="E10" s="51">
        <f>C10+D10</f>
        <v>0</v>
      </c>
      <c r="F10" s="27" t="str">
        <f t="shared" si="134"/>
        <v/>
      </c>
      <c r="G10" s="27">
        <f t="shared" si="0"/>
        <v>0</v>
      </c>
      <c r="H10" s="27" t="e">
        <f t="shared" si="135"/>
        <v>#N/A</v>
      </c>
      <c r="I10" s="27">
        <f t="shared" si="1"/>
        <v>0</v>
      </c>
      <c r="J10" s="27" t="e">
        <f t="shared" si="2"/>
        <v>#N/A</v>
      </c>
      <c r="K10" s="27">
        <f t="shared" si="3"/>
        <v>0</v>
      </c>
      <c r="L10" s="27" t="str">
        <f t="shared" si="4"/>
        <v/>
      </c>
      <c r="M10" s="27">
        <f t="shared" si="5"/>
        <v>0</v>
      </c>
      <c r="N10" s="27" t="str">
        <f t="shared" si="6"/>
        <v/>
      </c>
      <c r="O10" s="27">
        <f t="shared" si="7"/>
        <v>0</v>
      </c>
      <c r="P10" s="27" t="e">
        <f t="shared" si="8"/>
        <v>#N/A</v>
      </c>
      <c r="Q10" s="27">
        <f t="shared" si="9"/>
        <v>0</v>
      </c>
      <c r="R10" s="27" t="e">
        <f t="shared" si="10"/>
        <v>#N/A</v>
      </c>
      <c r="S10" s="27">
        <f t="shared" si="11"/>
        <v>0</v>
      </c>
      <c r="T10" s="27" t="str">
        <f t="shared" si="12"/>
        <v/>
      </c>
      <c r="U10" s="27">
        <f t="shared" si="13"/>
        <v>0</v>
      </c>
      <c r="V10" s="27" t="str">
        <f t="shared" si="14"/>
        <v/>
      </c>
      <c r="W10" s="27">
        <f t="shared" si="15"/>
        <v>0</v>
      </c>
      <c r="X10" s="27" t="e">
        <f t="shared" si="16"/>
        <v>#N/A</v>
      </c>
      <c r="Y10" s="27">
        <f t="shared" si="17"/>
        <v>0</v>
      </c>
      <c r="Z10" s="27" t="e">
        <f t="shared" si="18"/>
        <v>#N/A</v>
      </c>
      <c r="AA10" s="27">
        <f t="shared" si="19"/>
        <v>0</v>
      </c>
      <c r="AB10" s="27" t="str">
        <f t="shared" si="20"/>
        <v/>
      </c>
      <c r="AC10" s="27">
        <f t="shared" si="21"/>
        <v>0</v>
      </c>
      <c r="AD10" s="27" t="str">
        <f t="shared" si="22"/>
        <v/>
      </c>
      <c r="AE10" s="27">
        <f t="shared" si="23"/>
        <v>0</v>
      </c>
      <c r="AF10" s="27" t="e">
        <f t="shared" si="24"/>
        <v>#N/A</v>
      </c>
      <c r="AG10" s="27">
        <f t="shared" si="25"/>
        <v>0</v>
      </c>
      <c r="AH10" s="27" t="e">
        <f t="shared" si="26"/>
        <v>#N/A</v>
      </c>
      <c r="AI10" s="27">
        <f t="shared" si="27"/>
        <v>0</v>
      </c>
      <c r="AJ10" s="27" t="str">
        <f t="shared" si="28"/>
        <v/>
      </c>
      <c r="AK10" s="27">
        <f t="shared" si="29"/>
        <v>0</v>
      </c>
      <c r="AL10" s="27" t="str">
        <f t="shared" si="30"/>
        <v/>
      </c>
      <c r="AM10" s="27">
        <f t="shared" si="31"/>
        <v>0</v>
      </c>
      <c r="AN10" s="27" t="e">
        <f t="shared" si="32"/>
        <v>#N/A</v>
      </c>
      <c r="AO10" s="27">
        <f t="shared" si="33"/>
        <v>0</v>
      </c>
      <c r="AP10" s="27" t="e">
        <f t="shared" si="34"/>
        <v>#N/A</v>
      </c>
      <c r="AQ10" s="27">
        <f t="shared" si="35"/>
        <v>0</v>
      </c>
      <c r="AR10" s="27" t="str">
        <f t="shared" si="36"/>
        <v/>
      </c>
      <c r="AS10" s="27">
        <f t="shared" si="37"/>
        <v>0</v>
      </c>
      <c r="AT10" s="27" t="e">
        <f t="shared" si="38"/>
        <v>#N/A</v>
      </c>
      <c r="AU10" s="27">
        <f t="shared" si="39"/>
        <v>0</v>
      </c>
      <c r="AV10" s="27" t="str">
        <f t="shared" si="40"/>
        <v/>
      </c>
      <c r="AW10" s="27">
        <f t="shared" si="41"/>
        <v>0</v>
      </c>
      <c r="AX10" s="27" t="str">
        <f t="shared" si="42"/>
        <v/>
      </c>
      <c r="AY10" s="27">
        <f t="shared" si="43"/>
        <v>0</v>
      </c>
      <c r="AZ10" s="27" t="e">
        <f t="shared" si="44"/>
        <v>#N/A</v>
      </c>
      <c r="BA10" s="27">
        <f t="shared" si="45"/>
        <v>0</v>
      </c>
      <c r="BB10" s="27" t="e">
        <f t="shared" si="46"/>
        <v>#N/A</v>
      </c>
      <c r="BC10" s="27">
        <f t="shared" si="47"/>
        <v>0</v>
      </c>
      <c r="BD10" s="27" t="str">
        <f t="shared" si="48"/>
        <v/>
      </c>
      <c r="BE10" s="27">
        <f t="shared" si="49"/>
        <v>0</v>
      </c>
      <c r="BF10" s="27" t="str">
        <f t="shared" si="50"/>
        <v/>
      </c>
      <c r="BG10" s="27">
        <f t="shared" si="51"/>
        <v>0</v>
      </c>
      <c r="BH10" s="27" t="e">
        <f t="shared" si="52"/>
        <v>#N/A</v>
      </c>
      <c r="BI10" s="27">
        <f t="shared" si="53"/>
        <v>0</v>
      </c>
      <c r="BJ10" s="27" t="e">
        <f t="shared" si="54"/>
        <v>#N/A</v>
      </c>
      <c r="BK10" s="27">
        <f t="shared" si="55"/>
        <v>0</v>
      </c>
      <c r="BL10" s="27" t="str">
        <f t="shared" si="56"/>
        <v/>
      </c>
      <c r="BM10" s="27">
        <f t="shared" si="57"/>
        <v>0</v>
      </c>
      <c r="BN10" s="27" t="str">
        <f t="shared" si="58"/>
        <v/>
      </c>
      <c r="BO10" s="27">
        <f t="shared" si="59"/>
        <v>0</v>
      </c>
      <c r="BP10" s="27" t="e">
        <f t="shared" si="60"/>
        <v>#N/A</v>
      </c>
      <c r="BQ10" s="27">
        <f t="shared" si="61"/>
        <v>0</v>
      </c>
      <c r="BR10" s="27" t="e">
        <f t="shared" si="62"/>
        <v>#N/A</v>
      </c>
      <c r="BS10" s="27">
        <f t="shared" si="63"/>
        <v>0</v>
      </c>
      <c r="BT10" s="27" t="str">
        <f t="shared" si="64"/>
        <v/>
      </c>
      <c r="BU10" s="27">
        <f t="shared" si="65"/>
        <v>0</v>
      </c>
      <c r="BV10" s="27" t="e">
        <f t="shared" si="66"/>
        <v>#N/A</v>
      </c>
      <c r="BW10" s="27">
        <f t="shared" si="67"/>
        <v>0</v>
      </c>
      <c r="BX10" s="27" t="str">
        <f t="shared" si="68"/>
        <v/>
      </c>
      <c r="BY10" s="27">
        <f t="shared" si="69"/>
        <v>0</v>
      </c>
      <c r="BZ10" s="27" t="str">
        <f t="shared" si="70"/>
        <v/>
      </c>
      <c r="CA10" s="27">
        <f t="shared" si="71"/>
        <v>0</v>
      </c>
      <c r="CB10" s="27" t="e">
        <f t="shared" si="72"/>
        <v>#N/A</v>
      </c>
      <c r="CC10" s="27">
        <f t="shared" si="73"/>
        <v>0</v>
      </c>
      <c r="CD10" s="27" t="e">
        <f t="shared" si="74"/>
        <v>#N/A</v>
      </c>
      <c r="CE10" s="27">
        <f t="shared" si="75"/>
        <v>0</v>
      </c>
      <c r="CF10" s="27" t="str">
        <f t="shared" si="76"/>
        <v/>
      </c>
      <c r="CG10" s="27">
        <f t="shared" si="77"/>
        <v>0</v>
      </c>
      <c r="CH10" s="27" t="str">
        <f t="shared" si="78"/>
        <v/>
      </c>
      <c r="CI10" s="27">
        <f t="shared" si="79"/>
        <v>0</v>
      </c>
      <c r="CJ10" s="27" t="e">
        <f t="shared" si="80"/>
        <v>#N/A</v>
      </c>
      <c r="CK10" s="27">
        <f t="shared" si="81"/>
        <v>0</v>
      </c>
      <c r="CL10" s="27" t="e">
        <f t="shared" si="82"/>
        <v>#N/A</v>
      </c>
      <c r="CM10" s="27">
        <f t="shared" si="83"/>
        <v>0</v>
      </c>
      <c r="CN10" s="27" t="str">
        <f t="shared" si="84"/>
        <v/>
      </c>
      <c r="CO10" s="27">
        <f t="shared" si="85"/>
        <v>0</v>
      </c>
      <c r="CP10" s="27" t="str">
        <f t="shared" si="86"/>
        <v/>
      </c>
      <c r="CQ10" s="27">
        <f t="shared" si="87"/>
        <v>0</v>
      </c>
      <c r="CR10" s="27" t="e">
        <f t="shared" si="88"/>
        <v>#N/A</v>
      </c>
      <c r="CS10" s="27">
        <f t="shared" si="89"/>
        <v>0</v>
      </c>
      <c r="CT10" s="27" t="e">
        <f t="shared" si="90"/>
        <v>#N/A</v>
      </c>
      <c r="CU10" s="27">
        <f t="shared" si="91"/>
        <v>0</v>
      </c>
      <c r="CV10" s="27" t="str">
        <f t="shared" si="92"/>
        <v/>
      </c>
      <c r="CW10" s="27">
        <f t="shared" si="93"/>
        <v>0</v>
      </c>
      <c r="CX10" s="27" t="str">
        <f t="shared" si="94"/>
        <v/>
      </c>
      <c r="CY10" s="27">
        <f t="shared" si="95"/>
        <v>0</v>
      </c>
      <c r="CZ10" s="27" t="e">
        <f t="shared" si="96"/>
        <v>#N/A</v>
      </c>
      <c r="DA10" s="27">
        <f t="shared" si="97"/>
        <v>0</v>
      </c>
      <c r="DB10" s="27" t="e">
        <f t="shared" si="98"/>
        <v>#N/A</v>
      </c>
      <c r="DC10" s="27">
        <f t="shared" si="99"/>
        <v>0</v>
      </c>
      <c r="DD10" s="27" t="str">
        <f t="shared" si="100"/>
        <v/>
      </c>
      <c r="DE10" s="27">
        <f t="shared" si="101"/>
        <v>0</v>
      </c>
      <c r="DF10" s="27" t="str">
        <f t="shared" si="102"/>
        <v/>
      </c>
      <c r="DG10" s="27">
        <f t="shared" si="103"/>
        <v>0</v>
      </c>
      <c r="DH10" s="27" t="e">
        <f t="shared" si="104"/>
        <v>#N/A</v>
      </c>
      <c r="DI10" s="27">
        <f t="shared" si="105"/>
        <v>0</v>
      </c>
      <c r="DJ10" s="27" t="str">
        <f t="shared" si="106"/>
        <v/>
      </c>
      <c r="DK10" s="27">
        <f t="shared" si="107"/>
        <v>0</v>
      </c>
      <c r="DL10" s="27" t="e">
        <f t="shared" si="108"/>
        <v>#N/A</v>
      </c>
      <c r="DM10" s="27">
        <f t="shared" si="109"/>
        <v>0</v>
      </c>
      <c r="DN10" s="27" t="e">
        <f t="shared" si="110"/>
        <v>#N/A</v>
      </c>
      <c r="DO10" s="27">
        <f t="shared" si="111"/>
        <v>0</v>
      </c>
      <c r="DP10" s="27" t="str">
        <f t="shared" si="112"/>
        <v/>
      </c>
      <c r="DQ10" s="27">
        <f t="shared" si="113"/>
        <v>0</v>
      </c>
      <c r="DR10" s="27" t="str">
        <f t="shared" si="114"/>
        <v/>
      </c>
      <c r="DS10" s="27">
        <f t="shared" si="115"/>
        <v>0</v>
      </c>
      <c r="DT10" s="27" t="e">
        <f t="shared" si="116"/>
        <v>#N/A</v>
      </c>
      <c r="DU10" s="27">
        <f t="shared" si="117"/>
        <v>0</v>
      </c>
      <c r="DV10" s="27" t="e">
        <f t="shared" si="118"/>
        <v>#N/A</v>
      </c>
      <c r="DW10" s="27">
        <f t="shared" si="119"/>
        <v>0</v>
      </c>
      <c r="DX10" s="27" t="str">
        <f t="shared" si="120"/>
        <v/>
      </c>
      <c r="DY10" s="27">
        <f t="shared" si="121"/>
        <v>0</v>
      </c>
      <c r="DZ10" s="27" t="str">
        <f t="shared" si="122"/>
        <v/>
      </c>
      <c r="EA10" s="27">
        <f t="shared" si="123"/>
        <v>0</v>
      </c>
      <c r="EB10" s="27" t="e">
        <f t="shared" si="124"/>
        <v>#N/A</v>
      </c>
      <c r="EC10" s="27">
        <f t="shared" si="125"/>
        <v>0</v>
      </c>
      <c r="ED10" s="27" t="e">
        <f t="shared" si="126"/>
        <v>#N/A</v>
      </c>
      <c r="EE10" s="27">
        <f t="shared" si="127"/>
        <v>0</v>
      </c>
      <c r="EF10" s="27" t="str">
        <f t="shared" si="128"/>
        <v/>
      </c>
      <c r="EG10" s="27">
        <f t="shared" si="129"/>
        <v>0</v>
      </c>
      <c r="EH10" s="27" t="str">
        <f t="shared" si="130"/>
        <v/>
      </c>
      <c r="EI10" s="27">
        <f t="shared" si="131"/>
        <v>0</v>
      </c>
      <c r="EJ10" s="27" t="e">
        <f t="shared" si="132"/>
        <v>#N/A</v>
      </c>
      <c r="EK10" s="27">
        <f t="shared" si="133"/>
        <v>0</v>
      </c>
      <c r="EL10" s="27"/>
    </row>
    <row r="11" spans="1:142" x14ac:dyDescent="0.2">
      <c r="A11" s="44" t="s">
        <v>28</v>
      </c>
      <c r="B11" s="45" t="s">
        <v>90</v>
      </c>
      <c r="C11" s="45">
        <f>G11+K11+O11+S11+W11+AA11+AE11+AI11+AM11+AQ11+AU11+AY11+BC11+BG11+BK11+BO11+BS11+BW11+CA11+CE11+CI11+CM11+CQ11+CU11+CY11+DC11+DG11+DK11+DO11+DS11+DW11+EA11+EE11+EI11</f>
        <v>0</v>
      </c>
      <c r="D11" s="45">
        <f>I11+M11+Q11+U11+Y11+AC11+AG11+AK11+AO11+AS11+AW11+BA11+BE11+BI11+BM11+BQ11+BU11+BY11+CC11+CG11+CK11+CO11+CS11+CW11+DA11+DE11+DI11+DM11+DQ11+DU11+DY11+EC11+EG11+EK11</f>
        <v>0</v>
      </c>
      <c r="E11" s="51">
        <f>C11+D11</f>
        <v>0</v>
      </c>
      <c r="F11" s="27" t="e">
        <f t="shared" si="134"/>
        <v>#N/A</v>
      </c>
      <c r="G11" s="27">
        <f t="shared" si="0"/>
        <v>0</v>
      </c>
      <c r="H11" s="27" t="str">
        <f t="shared" si="135"/>
        <v/>
      </c>
      <c r="I11" s="27">
        <f t="shared" si="1"/>
        <v>0</v>
      </c>
      <c r="J11" s="27" t="str">
        <f t="shared" si="2"/>
        <v/>
      </c>
      <c r="K11" s="27">
        <f t="shared" si="3"/>
        <v>0</v>
      </c>
      <c r="L11" s="27" t="e">
        <f t="shared" si="4"/>
        <v>#N/A</v>
      </c>
      <c r="M11" s="27">
        <f t="shared" si="5"/>
        <v>0</v>
      </c>
      <c r="N11" s="27" t="e">
        <f t="shared" si="6"/>
        <v>#N/A</v>
      </c>
      <c r="O11" s="27">
        <f t="shared" si="7"/>
        <v>0</v>
      </c>
      <c r="P11" s="27" t="str">
        <f t="shared" si="8"/>
        <v/>
      </c>
      <c r="Q11" s="27">
        <f t="shared" si="9"/>
        <v>0</v>
      </c>
      <c r="R11" s="27" t="str">
        <f t="shared" si="10"/>
        <v/>
      </c>
      <c r="S11" s="27">
        <f t="shared" si="11"/>
        <v>0</v>
      </c>
      <c r="T11" s="27" t="e">
        <f t="shared" si="12"/>
        <v>#N/A</v>
      </c>
      <c r="U11" s="27">
        <f t="shared" si="13"/>
        <v>0</v>
      </c>
      <c r="V11" s="27" t="e">
        <f t="shared" si="14"/>
        <v>#N/A</v>
      </c>
      <c r="W11" s="27">
        <f t="shared" si="15"/>
        <v>0</v>
      </c>
      <c r="X11" s="27" t="str">
        <f t="shared" si="16"/>
        <v/>
      </c>
      <c r="Y11" s="27">
        <f t="shared" si="17"/>
        <v>0</v>
      </c>
      <c r="Z11" s="27" t="str">
        <f t="shared" si="18"/>
        <v/>
      </c>
      <c r="AA11" s="27">
        <f t="shared" si="19"/>
        <v>0</v>
      </c>
      <c r="AB11" s="27" t="e">
        <f t="shared" si="20"/>
        <v>#N/A</v>
      </c>
      <c r="AC11" s="27">
        <f t="shared" si="21"/>
        <v>0</v>
      </c>
      <c r="AD11" s="27" t="e">
        <f t="shared" si="22"/>
        <v>#N/A</v>
      </c>
      <c r="AE11" s="27">
        <f t="shared" si="23"/>
        <v>0</v>
      </c>
      <c r="AF11" s="27" t="str">
        <f t="shared" si="24"/>
        <v/>
      </c>
      <c r="AG11" s="27">
        <f t="shared" si="25"/>
        <v>0</v>
      </c>
      <c r="AH11" s="27" t="str">
        <f t="shared" si="26"/>
        <v/>
      </c>
      <c r="AI11" s="27">
        <f t="shared" si="27"/>
        <v>0</v>
      </c>
      <c r="AJ11" s="27" t="e">
        <f t="shared" si="28"/>
        <v>#N/A</v>
      </c>
      <c r="AK11" s="27">
        <f t="shared" si="29"/>
        <v>0</v>
      </c>
      <c r="AL11" s="27" t="e">
        <f t="shared" si="30"/>
        <v>#N/A</v>
      </c>
      <c r="AM11" s="27">
        <f t="shared" si="31"/>
        <v>0</v>
      </c>
      <c r="AN11" s="27" t="str">
        <f t="shared" si="32"/>
        <v/>
      </c>
      <c r="AO11" s="27">
        <f t="shared" si="33"/>
        <v>0</v>
      </c>
      <c r="AP11" s="27" t="str">
        <f t="shared" si="34"/>
        <v/>
      </c>
      <c r="AQ11" s="27">
        <f t="shared" si="35"/>
        <v>0</v>
      </c>
      <c r="AR11" s="27" t="e">
        <f t="shared" si="36"/>
        <v>#N/A</v>
      </c>
      <c r="AS11" s="27">
        <f t="shared" si="37"/>
        <v>0</v>
      </c>
      <c r="AT11" s="27" t="e">
        <f t="shared" si="38"/>
        <v>#N/A</v>
      </c>
      <c r="AU11" s="27">
        <f t="shared" si="39"/>
        <v>0</v>
      </c>
      <c r="AV11" s="27" t="str">
        <f t="shared" si="40"/>
        <v/>
      </c>
      <c r="AW11" s="27">
        <f t="shared" si="41"/>
        <v>0</v>
      </c>
      <c r="AX11" s="27" t="str">
        <f t="shared" si="42"/>
        <v/>
      </c>
      <c r="AY11" s="27">
        <f t="shared" si="43"/>
        <v>0</v>
      </c>
      <c r="AZ11" s="27" t="e">
        <f t="shared" si="44"/>
        <v>#N/A</v>
      </c>
      <c r="BA11" s="27">
        <f t="shared" si="45"/>
        <v>0</v>
      </c>
      <c r="BB11" s="27" t="e">
        <f t="shared" si="46"/>
        <v>#N/A</v>
      </c>
      <c r="BC11" s="27">
        <f t="shared" si="47"/>
        <v>0</v>
      </c>
      <c r="BD11" s="27" t="str">
        <f t="shared" si="48"/>
        <v/>
      </c>
      <c r="BE11" s="27">
        <f t="shared" si="49"/>
        <v>0</v>
      </c>
      <c r="BF11" s="27" t="str">
        <f t="shared" si="50"/>
        <v/>
      </c>
      <c r="BG11" s="27">
        <f t="shared" si="51"/>
        <v>0</v>
      </c>
      <c r="BH11" s="27" t="e">
        <f t="shared" si="52"/>
        <v>#N/A</v>
      </c>
      <c r="BI11" s="27">
        <f t="shared" si="53"/>
        <v>0</v>
      </c>
      <c r="BJ11" s="27" t="e">
        <f t="shared" si="54"/>
        <v>#N/A</v>
      </c>
      <c r="BK11" s="27">
        <f t="shared" si="55"/>
        <v>0</v>
      </c>
      <c r="BL11" s="27" t="str">
        <f t="shared" si="56"/>
        <v/>
      </c>
      <c r="BM11" s="27">
        <f t="shared" si="57"/>
        <v>0</v>
      </c>
      <c r="BN11" s="27" t="str">
        <f t="shared" si="58"/>
        <v/>
      </c>
      <c r="BO11" s="27">
        <f t="shared" si="59"/>
        <v>0</v>
      </c>
      <c r="BP11" s="27" t="e">
        <f t="shared" si="60"/>
        <v>#N/A</v>
      </c>
      <c r="BQ11" s="27">
        <f t="shared" si="61"/>
        <v>0</v>
      </c>
      <c r="BR11" s="27" t="e">
        <f t="shared" si="62"/>
        <v>#N/A</v>
      </c>
      <c r="BS11" s="27">
        <f t="shared" si="63"/>
        <v>0</v>
      </c>
      <c r="BT11" s="27" t="str">
        <f t="shared" si="64"/>
        <v/>
      </c>
      <c r="BU11" s="27">
        <f t="shared" si="65"/>
        <v>0</v>
      </c>
      <c r="BV11" s="27" t="str">
        <f t="shared" si="66"/>
        <v/>
      </c>
      <c r="BW11" s="27">
        <f t="shared" si="67"/>
        <v>0</v>
      </c>
      <c r="BX11" s="27" t="e">
        <f t="shared" si="68"/>
        <v>#N/A</v>
      </c>
      <c r="BY11" s="27">
        <f t="shared" si="69"/>
        <v>0</v>
      </c>
      <c r="BZ11" s="27" t="e">
        <f t="shared" si="70"/>
        <v>#N/A</v>
      </c>
      <c r="CA11" s="27">
        <f t="shared" si="71"/>
        <v>0</v>
      </c>
      <c r="CB11" s="27" t="str">
        <f t="shared" si="72"/>
        <v/>
      </c>
      <c r="CC11" s="27">
        <f t="shared" si="73"/>
        <v>0</v>
      </c>
      <c r="CD11" s="27" t="str">
        <f t="shared" si="74"/>
        <v/>
      </c>
      <c r="CE11" s="27">
        <f t="shared" si="75"/>
        <v>0</v>
      </c>
      <c r="CF11" s="27" t="e">
        <f t="shared" si="76"/>
        <v>#N/A</v>
      </c>
      <c r="CG11" s="27">
        <f t="shared" si="77"/>
        <v>0</v>
      </c>
      <c r="CH11" s="27" t="e">
        <f t="shared" si="78"/>
        <v>#N/A</v>
      </c>
      <c r="CI11" s="27">
        <f t="shared" si="79"/>
        <v>0</v>
      </c>
      <c r="CJ11" s="27" t="str">
        <f t="shared" si="80"/>
        <v/>
      </c>
      <c r="CK11" s="27">
        <f t="shared" si="81"/>
        <v>0</v>
      </c>
      <c r="CL11" s="27" t="str">
        <f t="shared" si="82"/>
        <v/>
      </c>
      <c r="CM11" s="27">
        <f t="shared" si="83"/>
        <v>0</v>
      </c>
      <c r="CN11" s="27" t="e">
        <f t="shared" si="84"/>
        <v>#N/A</v>
      </c>
      <c r="CO11" s="27">
        <f t="shared" si="85"/>
        <v>0</v>
      </c>
      <c r="CP11" s="27" t="e">
        <f t="shared" si="86"/>
        <v>#N/A</v>
      </c>
      <c r="CQ11" s="27">
        <f t="shared" si="87"/>
        <v>0</v>
      </c>
      <c r="CR11" s="27" t="str">
        <f t="shared" si="88"/>
        <v/>
      </c>
      <c r="CS11" s="27">
        <f t="shared" si="89"/>
        <v>0</v>
      </c>
      <c r="CT11" s="27" t="str">
        <f t="shared" si="90"/>
        <v/>
      </c>
      <c r="CU11" s="27">
        <f t="shared" si="91"/>
        <v>0</v>
      </c>
      <c r="CV11" s="27" t="e">
        <f t="shared" si="92"/>
        <v>#N/A</v>
      </c>
      <c r="CW11" s="27">
        <f t="shared" si="93"/>
        <v>0</v>
      </c>
      <c r="CX11" s="27" t="e">
        <f t="shared" si="94"/>
        <v>#N/A</v>
      </c>
      <c r="CY11" s="27">
        <f t="shared" si="95"/>
        <v>0</v>
      </c>
      <c r="CZ11" s="27" t="str">
        <f t="shared" si="96"/>
        <v/>
      </c>
      <c r="DA11" s="27">
        <f t="shared" si="97"/>
        <v>0</v>
      </c>
      <c r="DB11" s="27" t="str">
        <f t="shared" si="98"/>
        <v/>
      </c>
      <c r="DC11" s="27">
        <f t="shared" si="99"/>
        <v>0</v>
      </c>
      <c r="DD11" s="27" t="e">
        <f t="shared" si="100"/>
        <v>#N/A</v>
      </c>
      <c r="DE11" s="27">
        <f t="shared" si="101"/>
        <v>0</v>
      </c>
      <c r="DF11" s="27" t="e">
        <f t="shared" si="102"/>
        <v>#N/A</v>
      </c>
      <c r="DG11" s="27">
        <f t="shared" si="103"/>
        <v>0</v>
      </c>
      <c r="DH11" s="27" t="str">
        <f t="shared" si="104"/>
        <v/>
      </c>
      <c r="DI11" s="27">
        <f t="shared" si="105"/>
        <v>0</v>
      </c>
      <c r="DJ11" s="27" t="str">
        <f t="shared" si="106"/>
        <v/>
      </c>
      <c r="DK11" s="27">
        <f t="shared" si="107"/>
        <v>0</v>
      </c>
      <c r="DL11" s="27" t="e">
        <f t="shared" si="108"/>
        <v>#N/A</v>
      </c>
      <c r="DM11" s="27">
        <f t="shared" si="109"/>
        <v>0</v>
      </c>
      <c r="DN11" s="27" t="e">
        <f t="shared" si="110"/>
        <v>#N/A</v>
      </c>
      <c r="DO11" s="27">
        <f t="shared" si="111"/>
        <v>0</v>
      </c>
      <c r="DP11" s="27" t="str">
        <f t="shared" si="112"/>
        <v/>
      </c>
      <c r="DQ11" s="27">
        <f t="shared" si="113"/>
        <v>0</v>
      </c>
      <c r="DR11" s="27" t="str">
        <f t="shared" si="114"/>
        <v/>
      </c>
      <c r="DS11" s="27">
        <f t="shared" si="115"/>
        <v>0</v>
      </c>
      <c r="DT11" s="27" t="e">
        <f t="shared" si="116"/>
        <v>#N/A</v>
      </c>
      <c r="DU11" s="27">
        <f t="shared" si="117"/>
        <v>0</v>
      </c>
      <c r="DV11" s="27" t="e">
        <f t="shared" si="118"/>
        <v>#N/A</v>
      </c>
      <c r="DW11" s="27">
        <f t="shared" si="119"/>
        <v>0</v>
      </c>
      <c r="DX11" s="27" t="str">
        <f t="shared" si="120"/>
        <v/>
      </c>
      <c r="DY11" s="27">
        <f t="shared" si="121"/>
        <v>0</v>
      </c>
      <c r="DZ11" s="27" t="str">
        <f t="shared" si="122"/>
        <v/>
      </c>
      <c r="EA11" s="27">
        <f t="shared" si="123"/>
        <v>0</v>
      </c>
      <c r="EB11" s="27" t="e">
        <f t="shared" si="124"/>
        <v>#N/A</v>
      </c>
      <c r="EC11" s="27">
        <f t="shared" si="125"/>
        <v>0</v>
      </c>
      <c r="ED11" s="27" t="e">
        <f t="shared" si="126"/>
        <v>#N/A</v>
      </c>
      <c r="EE11" s="27">
        <f t="shared" si="127"/>
        <v>0</v>
      </c>
      <c r="EF11" s="27" t="str">
        <f t="shared" si="128"/>
        <v/>
      </c>
      <c r="EG11" s="27">
        <f t="shared" si="129"/>
        <v>0</v>
      </c>
      <c r="EH11" s="27" t="str">
        <f t="shared" si="130"/>
        <v/>
      </c>
      <c r="EI11" s="27">
        <f t="shared" si="131"/>
        <v>0</v>
      </c>
      <c r="EJ11" s="27" t="e">
        <f t="shared" si="132"/>
        <v>#N/A</v>
      </c>
      <c r="EK11" s="27">
        <f t="shared" si="133"/>
        <v>0</v>
      </c>
      <c r="EL11" s="27"/>
    </row>
    <row r="12" spans="1:142" x14ac:dyDescent="0.2">
      <c r="A12" s="44" t="s">
        <v>29</v>
      </c>
      <c r="B12" s="45" t="s">
        <v>67</v>
      </c>
      <c r="C12" s="45">
        <f>G12+K12+O12+S12+W12+AA12+AE12+AI12+AM12+AQ12+AU12+AY12+BC12+BG12+BK12+BO12+BS12+BW12+CA12+CE12+CI12+CM12+CQ12+CU12+CY12+DC12+DG12+DK12+DO12+DS12+DW12+EA12+EE12+EI12</f>
        <v>0</v>
      </c>
      <c r="D12" s="45">
        <f>I12+M12+Q12+U12+Y12+AC12+AG12+AK12+AO12+AS12+AW12+BA12+BE12+BI12+BM12+BQ12+BU12+BY12+CC12+CG12+CK12+CO12+CS12+CW12+DA12+DE12+DI12+DM12+DQ12+DU12+DY12+EC12+EG12+EK12</f>
        <v>0</v>
      </c>
      <c r="E12" s="51">
        <f>C12+D12</f>
        <v>0</v>
      </c>
      <c r="F12" s="27" t="str">
        <f t="shared" si="134"/>
        <v/>
      </c>
      <c r="G12" s="27">
        <f t="shared" si="0"/>
        <v>0</v>
      </c>
      <c r="H12" s="27" t="e">
        <f t="shared" si="135"/>
        <v>#N/A</v>
      </c>
      <c r="I12" s="27">
        <f t="shared" si="1"/>
        <v>0</v>
      </c>
      <c r="J12" s="27" t="e">
        <f t="shared" si="2"/>
        <v>#N/A</v>
      </c>
      <c r="K12" s="27">
        <f t="shared" si="3"/>
        <v>0</v>
      </c>
      <c r="L12" s="27" t="str">
        <f t="shared" si="4"/>
        <v/>
      </c>
      <c r="M12" s="27">
        <f t="shared" si="5"/>
        <v>0</v>
      </c>
      <c r="N12" s="27" t="str">
        <f t="shared" si="6"/>
        <v/>
      </c>
      <c r="O12" s="27">
        <f t="shared" si="7"/>
        <v>0</v>
      </c>
      <c r="P12" s="27" t="e">
        <f t="shared" si="8"/>
        <v>#N/A</v>
      </c>
      <c r="Q12" s="27">
        <f t="shared" si="9"/>
        <v>0</v>
      </c>
      <c r="R12" s="27" t="e">
        <f t="shared" si="10"/>
        <v>#N/A</v>
      </c>
      <c r="S12" s="27">
        <f t="shared" si="11"/>
        <v>0</v>
      </c>
      <c r="T12" s="27" t="str">
        <f t="shared" si="12"/>
        <v/>
      </c>
      <c r="U12" s="27">
        <f t="shared" si="13"/>
        <v>0</v>
      </c>
      <c r="V12" s="27" t="str">
        <f t="shared" si="14"/>
        <v/>
      </c>
      <c r="W12" s="27">
        <f t="shared" si="15"/>
        <v>0</v>
      </c>
      <c r="X12" s="27" t="e">
        <f t="shared" si="16"/>
        <v>#N/A</v>
      </c>
      <c r="Y12" s="27">
        <f t="shared" si="17"/>
        <v>0</v>
      </c>
      <c r="Z12" s="27" t="e">
        <f t="shared" si="18"/>
        <v>#N/A</v>
      </c>
      <c r="AA12" s="27">
        <f t="shared" si="19"/>
        <v>0</v>
      </c>
      <c r="AB12" s="27" t="str">
        <f t="shared" si="20"/>
        <v/>
      </c>
      <c r="AC12" s="27">
        <f t="shared" si="21"/>
        <v>0</v>
      </c>
      <c r="AD12" s="27" t="str">
        <f t="shared" si="22"/>
        <v/>
      </c>
      <c r="AE12" s="27">
        <f t="shared" si="23"/>
        <v>0</v>
      </c>
      <c r="AF12" s="27" t="e">
        <f t="shared" si="24"/>
        <v>#N/A</v>
      </c>
      <c r="AG12" s="27">
        <f t="shared" si="25"/>
        <v>0</v>
      </c>
      <c r="AH12" s="27" t="e">
        <f t="shared" si="26"/>
        <v>#N/A</v>
      </c>
      <c r="AI12" s="27">
        <f t="shared" si="27"/>
        <v>0</v>
      </c>
      <c r="AJ12" s="27" t="str">
        <f t="shared" si="28"/>
        <v/>
      </c>
      <c r="AK12" s="27">
        <f t="shared" si="29"/>
        <v>0</v>
      </c>
      <c r="AL12" s="27" t="str">
        <f t="shared" si="30"/>
        <v/>
      </c>
      <c r="AM12" s="27">
        <f t="shared" si="31"/>
        <v>0</v>
      </c>
      <c r="AN12" s="27" t="e">
        <f t="shared" si="32"/>
        <v>#N/A</v>
      </c>
      <c r="AO12" s="27">
        <f t="shared" si="33"/>
        <v>0</v>
      </c>
      <c r="AP12" s="27" t="e">
        <f t="shared" si="34"/>
        <v>#N/A</v>
      </c>
      <c r="AQ12" s="27">
        <f t="shared" si="35"/>
        <v>0</v>
      </c>
      <c r="AR12" s="27" t="str">
        <f t="shared" si="36"/>
        <v/>
      </c>
      <c r="AS12" s="27">
        <f t="shared" si="37"/>
        <v>0</v>
      </c>
      <c r="AT12" s="27" t="str">
        <f t="shared" si="38"/>
        <v/>
      </c>
      <c r="AU12" s="27">
        <f t="shared" si="39"/>
        <v>0</v>
      </c>
      <c r="AV12" s="27" t="e">
        <f t="shared" si="40"/>
        <v>#N/A</v>
      </c>
      <c r="AW12" s="27">
        <f t="shared" si="41"/>
        <v>0</v>
      </c>
      <c r="AX12" s="27" t="e">
        <f t="shared" si="42"/>
        <v>#N/A</v>
      </c>
      <c r="AY12" s="27">
        <f t="shared" si="43"/>
        <v>0</v>
      </c>
      <c r="AZ12" s="27" t="str">
        <f t="shared" si="44"/>
        <v/>
      </c>
      <c r="BA12" s="27">
        <f t="shared" si="45"/>
        <v>0</v>
      </c>
      <c r="BB12" s="27" t="str">
        <f t="shared" si="46"/>
        <v/>
      </c>
      <c r="BC12" s="27">
        <f t="shared" si="47"/>
        <v>0</v>
      </c>
      <c r="BD12" s="27" t="e">
        <f t="shared" si="48"/>
        <v>#N/A</v>
      </c>
      <c r="BE12" s="27">
        <f t="shared" si="49"/>
        <v>0</v>
      </c>
      <c r="BF12" s="27" t="e">
        <f t="shared" si="50"/>
        <v>#N/A</v>
      </c>
      <c r="BG12" s="27">
        <f t="shared" si="51"/>
        <v>0</v>
      </c>
      <c r="BH12" s="27" t="str">
        <f t="shared" si="52"/>
        <v/>
      </c>
      <c r="BI12" s="27">
        <f t="shared" si="53"/>
        <v>0</v>
      </c>
      <c r="BJ12" s="27" t="str">
        <f t="shared" si="54"/>
        <v/>
      </c>
      <c r="BK12" s="27">
        <f t="shared" si="55"/>
        <v>0</v>
      </c>
      <c r="BL12" s="27" t="e">
        <f t="shared" si="56"/>
        <v>#N/A</v>
      </c>
      <c r="BM12" s="27">
        <f t="shared" si="57"/>
        <v>0</v>
      </c>
      <c r="BN12" s="27" t="str">
        <f t="shared" si="58"/>
        <v/>
      </c>
      <c r="BO12" s="27">
        <f t="shared" si="59"/>
        <v>0</v>
      </c>
      <c r="BP12" s="27" t="e">
        <f t="shared" si="60"/>
        <v>#N/A</v>
      </c>
      <c r="BQ12" s="27">
        <f t="shared" si="61"/>
        <v>0</v>
      </c>
      <c r="BR12" s="27" t="e">
        <f t="shared" si="62"/>
        <v>#N/A</v>
      </c>
      <c r="BS12" s="27">
        <f t="shared" si="63"/>
        <v>0</v>
      </c>
      <c r="BT12" s="27" t="str">
        <f t="shared" si="64"/>
        <v/>
      </c>
      <c r="BU12" s="27">
        <f t="shared" si="65"/>
        <v>0</v>
      </c>
      <c r="BV12" s="27" t="e">
        <f t="shared" si="66"/>
        <v>#N/A</v>
      </c>
      <c r="BW12" s="27">
        <f t="shared" si="67"/>
        <v>0</v>
      </c>
      <c r="BX12" s="27" t="str">
        <f t="shared" si="68"/>
        <v/>
      </c>
      <c r="BY12" s="27">
        <f t="shared" si="69"/>
        <v>0</v>
      </c>
      <c r="BZ12" s="27" t="str">
        <f t="shared" si="70"/>
        <v/>
      </c>
      <c r="CA12" s="27">
        <f t="shared" si="71"/>
        <v>0</v>
      </c>
      <c r="CB12" s="27" t="e">
        <f t="shared" si="72"/>
        <v>#N/A</v>
      </c>
      <c r="CC12" s="27">
        <f t="shared" si="73"/>
        <v>0</v>
      </c>
      <c r="CD12" s="27" t="e">
        <f t="shared" si="74"/>
        <v>#N/A</v>
      </c>
      <c r="CE12" s="27">
        <f t="shared" si="75"/>
        <v>0</v>
      </c>
      <c r="CF12" s="27" t="str">
        <f t="shared" si="76"/>
        <v/>
      </c>
      <c r="CG12" s="27">
        <f t="shared" si="77"/>
        <v>0</v>
      </c>
      <c r="CH12" s="27" t="str">
        <f t="shared" si="78"/>
        <v/>
      </c>
      <c r="CI12" s="27">
        <f t="shared" si="79"/>
        <v>0</v>
      </c>
      <c r="CJ12" s="27" t="e">
        <f t="shared" si="80"/>
        <v>#N/A</v>
      </c>
      <c r="CK12" s="27">
        <f t="shared" si="81"/>
        <v>0</v>
      </c>
      <c r="CL12" s="27" t="e">
        <f t="shared" si="82"/>
        <v>#N/A</v>
      </c>
      <c r="CM12" s="27">
        <f t="shared" si="83"/>
        <v>0</v>
      </c>
      <c r="CN12" s="27" t="str">
        <f t="shared" si="84"/>
        <v/>
      </c>
      <c r="CO12" s="27">
        <f t="shared" si="85"/>
        <v>0</v>
      </c>
      <c r="CP12" s="27" t="str">
        <f t="shared" si="86"/>
        <v/>
      </c>
      <c r="CQ12" s="27">
        <f t="shared" si="87"/>
        <v>0</v>
      </c>
      <c r="CR12" s="27" t="e">
        <f t="shared" si="88"/>
        <v>#N/A</v>
      </c>
      <c r="CS12" s="27">
        <f t="shared" si="89"/>
        <v>0</v>
      </c>
      <c r="CT12" s="27" t="e">
        <f t="shared" si="90"/>
        <v>#N/A</v>
      </c>
      <c r="CU12" s="27">
        <f t="shared" si="91"/>
        <v>0</v>
      </c>
      <c r="CV12" s="27" t="str">
        <f t="shared" si="92"/>
        <v/>
      </c>
      <c r="CW12" s="27">
        <f t="shared" si="93"/>
        <v>0</v>
      </c>
      <c r="CX12" s="27" t="str">
        <f t="shared" si="94"/>
        <v/>
      </c>
      <c r="CY12" s="27">
        <f t="shared" si="95"/>
        <v>0</v>
      </c>
      <c r="CZ12" s="27" t="e">
        <f t="shared" si="96"/>
        <v>#N/A</v>
      </c>
      <c r="DA12" s="27">
        <f t="shared" si="97"/>
        <v>0</v>
      </c>
      <c r="DB12" s="27" t="e">
        <f t="shared" si="98"/>
        <v>#N/A</v>
      </c>
      <c r="DC12" s="27">
        <f t="shared" si="99"/>
        <v>0</v>
      </c>
      <c r="DD12" s="27" t="str">
        <f t="shared" si="100"/>
        <v/>
      </c>
      <c r="DE12" s="27">
        <f t="shared" si="101"/>
        <v>0</v>
      </c>
      <c r="DF12" s="27" t="str">
        <f t="shared" si="102"/>
        <v/>
      </c>
      <c r="DG12" s="27">
        <f t="shared" si="103"/>
        <v>0</v>
      </c>
      <c r="DH12" s="27" t="e">
        <f t="shared" si="104"/>
        <v>#N/A</v>
      </c>
      <c r="DI12" s="27">
        <f t="shared" si="105"/>
        <v>0</v>
      </c>
      <c r="DJ12" s="27" t="e">
        <f t="shared" si="106"/>
        <v>#N/A</v>
      </c>
      <c r="DK12" s="27">
        <f t="shared" si="107"/>
        <v>0</v>
      </c>
      <c r="DL12" s="27" t="str">
        <f t="shared" si="108"/>
        <v/>
      </c>
      <c r="DM12" s="27">
        <f t="shared" si="109"/>
        <v>0</v>
      </c>
      <c r="DN12" s="27" t="str">
        <f t="shared" si="110"/>
        <v/>
      </c>
      <c r="DO12" s="27">
        <f t="shared" si="111"/>
        <v>0</v>
      </c>
      <c r="DP12" s="27" t="e">
        <f t="shared" si="112"/>
        <v>#N/A</v>
      </c>
      <c r="DQ12" s="27">
        <f t="shared" si="113"/>
        <v>0</v>
      </c>
      <c r="DR12" s="27" t="e">
        <f t="shared" si="114"/>
        <v>#N/A</v>
      </c>
      <c r="DS12" s="27">
        <f t="shared" si="115"/>
        <v>0</v>
      </c>
      <c r="DT12" s="27" t="str">
        <f t="shared" si="116"/>
        <v/>
      </c>
      <c r="DU12" s="27">
        <f t="shared" si="117"/>
        <v>0</v>
      </c>
      <c r="DV12" s="27" t="str">
        <f t="shared" si="118"/>
        <v/>
      </c>
      <c r="DW12" s="27">
        <f t="shared" si="119"/>
        <v>0</v>
      </c>
      <c r="DX12" s="27" t="e">
        <f t="shared" si="120"/>
        <v>#N/A</v>
      </c>
      <c r="DY12" s="27">
        <f t="shared" si="121"/>
        <v>0</v>
      </c>
      <c r="DZ12" s="27" t="e">
        <f t="shared" si="122"/>
        <v>#N/A</v>
      </c>
      <c r="EA12" s="27">
        <f t="shared" si="123"/>
        <v>0</v>
      </c>
      <c r="EB12" s="27" t="str">
        <f t="shared" si="124"/>
        <v/>
      </c>
      <c r="EC12" s="27">
        <f t="shared" si="125"/>
        <v>0</v>
      </c>
      <c r="ED12" s="27" t="e">
        <f t="shared" si="126"/>
        <v>#N/A</v>
      </c>
      <c r="EE12" s="27">
        <f t="shared" si="127"/>
        <v>0</v>
      </c>
      <c r="EF12" s="27" t="str">
        <f t="shared" si="128"/>
        <v/>
      </c>
      <c r="EG12" s="27">
        <f t="shared" si="129"/>
        <v>0</v>
      </c>
      <c r="EH12" s="27" t="str">
        <f t="shared" si="130"/>
        <v/>
      </c>
      <c r="EI12" s="27">
        <f t="shared" si="131"/>
        <v>0</v>
      </c>
      <c r="EJ12" s="27" t="e">
        <f t="shared" si="132"/>
        <v>#N/A</v>
      </c>
      <c r="EK12" s="27">
        <f t="shared" si="133"/>
        <v>0</v>
      </c>
      <c r="EL12" s="27"/>
    </row>
    <row r="13" spans="1:142" x14ac:dyDescent="0.2">
      <c r="A13" s="44" t="s">
        <v>30</v>
      </c>
      <c r="B13" s="45" t="s">
        <v>94</v>
      </c>
      <c r="C13" s="45">
        <f>G13+K13+O13+S13+W13+AA13+AE13+AI13+AM13+AQ13+AU13+AY13+BC13+BG13+BK13+BO13+BS13+BW13+CA13+CE13+CI13+CM13+CQ13+CU13+CY13+DC13+DG13+DK13+DO13+DS13+DW13+EA13+EE13+EI13</f>
        <v>0</v>
      </c>
      <c r="D13" s="45">
        <f>I13+M13+Q13+U13+Y13+AC13+AG13+AK13+AO13+AS13+AW13+BA13+BE13+BI13+BM13+BQ13+BU13+BY13+CC13+CG13+CK13+CO13+CS13+CW13+DA13+DE13+DI13+DM13+DQ13+DU13+DY13+EC13+EG13+EK13</f>
        <v>0</v>
      </c>
      <c r="E13" s="51">
        <f>C13+D13</f>
        <v>0</v>
      </c>
      <c r="F13" s="27" t="e">
        <f t="shared" si="134"/>
        <v>#N/A</v>
      </c>
      <c r="G13" s="27">
        <f t="shared" si="0"/>
        <v>0</v>
      </c>
      <c r="H13" s="27" t="str">
        <f t="shared" si="135"/>
        <v/>
      </c>
      <c r="I13" s="27">
        <f t="shared" si="1"/>
        <v>0</v>
      </c>
      <c r="J13" s="27" t="str">
        <f t="shared" si="2"/>
        <v/>
      </c>
      <c r="K13" s="27">
        <f t="shared" si="3"/>
        <v>0</v>
      </c>
      <c r="L13" s="27" t="e">
        <f t="shared" si="4"/>
        <v>#N/A</v>
      </c>
      <c r="M13" s="27">
        <f t="shared" si="5"/>
        <v>0</v>
      </c>
      <c r="N13" s="27" t="str">
        <f t="shared" si="6"/>
        <v/>
      </c>
      <c r="O13" s="27">
        <f t="shared" si="7"/>
        <v>0</v>
      </c>
      <c r="P13" s="27" t="e">
        <f t="shared" si="8"/>
        <v>#N/A</v>
      </c>
      <c r="Q13" s="27">
        <f t="shared" si="9"/>
        <v>0</v>
      </c>
      <c r="R13" s="27" t="e">
        <f t="shared" si="10"/>
        <v>#N/A</v>
      </c>
      <c r="S13" s="27">
        <f t="shared" si="11"/>
        <v>0</v>
      </c>
      <c r="T13" s="27" t="str">
        <f t="shared" si="12"/>
        <v/>
      </c>
      <c r="U13" s="27">
        <f t="shared" si="13"/>
        <v>0</v>
      </c>
      <c r="V13" s="27" t="str">
        <f t="shared" si="14"/>
        <v/>
      </c>
      <c r="W13" s="27">
        <f t="shared" si="15"/>
        <v>0</v>
      </c>
      <c r="X13" s="27" t="e">
        <f t="shared" si="16"/>
        <v>#N/A</v>
      </c>
      <c r="Y13" s="27">
        <f t="shared" si="17"/>
        <v>0</v>
      </c>
      <c r="Z13" s="27" t="e">
        <f t="shared" si="18"/>
        <v>#N/A</v>
      </c>
      <c r="AA13" s="27">
        <f t="shared" si="19"/>
        <v>0</v>
      </c>
      <c r="AB13" s="27" t="str">
        <f t="shared" si="20"/>
        <v/>
      </c>
      <c r="AC13" s="27">
        <f t="shared" si="21"/>
        <v>0</v>
      </c>
      <c r="AD13" s="27" t="str">
        <f t="shared" si="22"/>
        <v/>
      </c>
      <c r="AE13" s="27">
        <f t="shared" si="23"/>
        <v>0</v>
      </c>
      <c r="AF13" s="27" t="e">
        <f t="shared" si="24"/>
        <v>#N/A</v>
      </c>
      <c r="AG13" s="27">
        <f t="shared" si="25"/>
        <v>0</v>
      </c>
      <c r="AH13" s="27" t="e">
        <f t="shared" si="26"/>
        <v>#N/A</v>
      </c>
      <c r="AI13" s="27">
        <f t="shared" si="27"/>
        <v>0</v>
      </c>
      <c r="AJ13" s="27" t="str">
        <f t="shared" si="28"/>
        <v/>
      </c>
      <c r="AK13" s="27">
        <f t="shared" si="29"/>
        <v>0</v>
      </c>
      <c r="AL13" s="27" t="str">
        <f t="shared" si="30"/>
        <v/>
      </c>
      <c r="AM13" s="27">
        <f t="shared" si="31"/>
        <v>0</v>
      </c>
      <c r="AN13" s="27" t="e">
        <f t="shared" si="32"/>
        <v>#N/A</v>
      </c>
      <c r="AO13" s="27">
        <f t="shared" si="33"/>
        <v>0</v>
      </c>
      <c r="AP13" s="27" t="e">
        <f t="shared" si="34"/>
        <v>#N/A</v>
      </c>
      <c r="AQ13" s="27">
        <f t="shared" si="35"/>
        <v>0</v>
      </c>
      <c r="AR13" s="27" t="str">
        <f t="shared" si="36"/>
        <v/>
      </c>
      <c r="AS13" s="27">
        <f t="shared" si="37"/>
        <v>0</v>
      </c>
      <c r="AT13" s="27" t="str">
        <f t="shared" si="38"/>
        <v/>
      </c>
      <c r="AU13" s="27">
        <f t="shared" si="39"/>
        <v>0</v>
      </c>
      <c r="AV13" s="27" t="e">
        <f t="shared" si="40"/>
        <v>#N/A</v>
      </c>
      <c r="AW13" s="27">
        <f t="shared" si="41"/>
        <v>0</v>
      </c>
      <c r="AX13" s="27" t="e">
        <f t="shared" si="42"/>
        <v>#N/A</v>
      </c>
      <c r="AY13" s="27">
        <f t="shared" si="43"/>
        <v>0</v>
      </c>
      <c r="AZ13" s="27" t="str">
        <f t="shared" si="44"/>
        <v/>
      </c>
      <c r="BA13" s="27">
        <f t="shared" si="45"/>
        <v>0</v>
      </c>
      <c r="BB13" s="27" t="str">
        <f t="shared" si="46"/>
        <v/>
      </c>
      <c r="BC13" s="27">
        <f t="shared" si="47"/>
        <v>0</v>
      </c>
      <c r="BD13" s="27" t="e">
        <f t="shared" si="48"/>
        <v>#N/A</v>
      </c>
      <c r="BE13" s="27">
        <f t="shared" si="49"/>
        <v>0</v>
      </c>
      <c r="BF13" s="27" t="e">
        <f t="shared" si="50"/>
        <v>#N/A</v>
      </c>
      <c r="BG13" s="27">
        <f t="shared" si="51"/>
        <v>0</v>
      </c>
      <c r="BH13" s="27" t="str">
        <f t="shared" si="52"/>
        <v/>
      </c>
      <c r="BI13" s="27">
        <f t="shared" si="53"/>
        <v>0</v>
      </c>
      <c r="BJ13" s="27" t="str">
        <f t="shared" si="54"/>
        <v/>
      </c>
      <c r="BK13" s="27">
        <f t="shared" si="55"/>
        <v>0</v>
      </c>
      <c r="BL13" s="27" t="e">
        <f t="shared" si="56"/>
        <v>#N/A</v>
      </c>
      <c r="BM13" s="27">
        <f t="shared" si="57"/>
        <v>0</v>
      </c>
      <c r="BN13" s="27" t="e">
        <f t="shared" si="58"/>
        <v>#N/A</v>
      </c>
      <c r="BO13" s="27">
        <f t="shared" si="59"/>
        <v>0</v>
      </c>
      <c r="BP13" s="27" t="str">
        <f t="shared" si="60"/>
        <v/>
      </c>
      <c r="BQ13" s="27">
        <f t="shared" si="61"/>
        <v>0</v>
      </c>
      <c r="BR13" s="27" t="str">
        <f t="shared" si="62"/>
        <v/>
      </c>
      <c r="BS13" s="27">
        <f t="shared" si="63"/>
        <v>0</v>
      </c>
      <c r="BT13" s="27" t="e">
        <f t="shared" si="64"/>
        <v>#N/A</v>
      </c>
      <c r="BU13" s="27">
        <f t="shared" si="65"/>
        <v>0</v>
      </c>
      <c r="BV13" s="27" t="str">
        <f t="shared" si="66"/>
        <v/>
      </c>
      <c r="BW13" s="27">
        <f t="shared" si="67"/>
        <v>0</v>
      </c>
      <c r="BX13" s="27" t="e">
        <f t="shared" si="68"/>
        <v>#N/A</v>
      </c>
      <c r="BY13" s="27">
        <f t="shared" si="69"/>
        <v>0</v>
      </c>
      <c r="BZ13" s="27" t="e">
        <f t="shared" si="70"/>
        <v>#N/A</v>
      </c>
      <c r="CA13" s="27">
        <f t="shared" si="71"/>
        <v>0</v>
      </c>
      <c r="CB13" s="27" t="str">
        <f t="shared" si="72"/>
        <v/>
      </c>
      <c r="CC13" s="27">
        <f t="shared" si="73"/>
        <v>0</v>
      </c>
      <c r="CD13" s="27" t="e">
        <f t="shared" si="74"/>
        <v>#N/A</v>
      </c>
      <c r="CE13" s="27">
        <f t="shared" si="75"/>
        <v>0</v>
      </c>
      <c r="CF13" s="27" t="str">
        <f t="shared" si="76"/>
        <v/>
      </c>
      <c r="CG13" s="27">
        <f t="shared" si="77"/>
        <v>0</v>
      </c>
      <c r="CH13" s="27" t="str">
        <f t="shared" si="78"/>
        <v/>
      </c>
      <c r="CI13" s="27">
        <f t="shared" si="79"/>
        <v>0</v>
      </c>
      <c r="CJ13" s="27" t="e">
        <f t="shared" si="80"/>
        <v>#N/A</v>
      </c>
      <c r="CK13" s="27">
        <f t="shared" si="81"/>
        <v>0</v>
      </c>
      <c r="CL13" s="27" t="e">
        <f t="shared" si="82"/>
        <v>#N/A</v>
      </c>
      <c r="CM13" s="27">
        <f t="shared" si="83"/>
        <v>0</v>
      </c>
      <c r="CN13" s="27" t="str">
        <f t="shared" si="84"/>
        <v/>
      </c>
      <c r="CO13" s="27">
        <f t="shared" si="85"/>
        <v>0</v>
      </c>
      <c r="CP13" s="27" t="str">
        <f t="shared" si="86"/>
        <v/>
      </c>
      <c r="CQ13" s="27">
        <f t="shared" si="87"/>
        <v>0</v>
      </c>
      <c r="CR13" s="27" t="e">
        <f t="shared" si="88"/>
        <v>#N/A</v>
      </c>
      <c r="CS13" s="27">
        <f t="shared" si="89"/>
        <v>0</v>
      </c>
      <c r="CT13" s="27" t="e">
        <f t="shared" si="90"/>
        <v>#N/A</v>
      </c>
      <c r="CU13" s="27">
        <f t="shared" si="91"/>
        <v>0</v>
      </c>
      <c r="CV13" s="27" t="str">
        <f t="shared" si="92"/>
        <v/>
      </c>
      <c r="CW13" s="27">
        <f t="shared" si="93"/>
        <v>0</v>
      </c>
      <c r="CX13" s="27" t="str">
        <f t="shared" si="94"/>
        <v/>
      </c>
      <c r="CY13" s="27">
        <f t="shared" si="95"/>
        <v>0</v>
      </c>
      <c r="CZ13" s="27" t="e">
        <f t="shared" si="96"/>
        <v>#N/A</v>
      </c>
      <c r="DA13" s="27">
        <f t="shared" si="97"/>
        <v>0</v>
      </c>
      <c r="DB13" s="27" t="e">
        <f t="shared" si="98"/>
        <v>#N/A</v>
      </c>
      <c r="DC13" s="27">
        <f t="shared" si="99"/>
        <v>0</v>
      </c>
      <c r="DD13" s="27" t="str">
        <f t="shared" si="100"/>
        <v/>
      </c>
      <c r="DE13" s="27">
        <f t="shared" si="101"/>
        <v>0</v>
      </c>
      <c r="DF13" s="27" t="str">
        <f t="shared" si="102"/>
        <v/>
      </c>
      <c r="DG13" s="27">
        <f t="shared" si="103"/>
        <v>0</v>
      </c>
      <c r="DH13" s="27" t="e">
        <f t="shared" si="104"/>
        <v>#N/A</v>
      </c>
      <c r="DI13" s="27">
        <f t="shared" si="105"/>
        <v>0</v>
      </c>
      <c r="DJ13" s="27" t="e">
        <f t="shared" si="106"/>
        <v>#N/A</v>
      </c>
      <c r="DK13" s="27">
        <f t="shared" si="107"/>
        <v>0</v>
      </c>
      <c r="DL13" s="27" t="str">
        <f t="shared" si="108"/>
        <v/>
      </c>
      <c r="DM13" s="27">
        <f t="shared" si="109"/>
        <v>0</v>
      </c>
      <c r="DN13" s="27" t="str">
        <f t="shared" si="110"/>
        <v/>
      </c>
      <c r="DO13" s="27">
        <f t="shared" si="111"/>
        <v>0</v>
      </c>
      <c r="DP13" s="27" t="e">
        <f t="shared" si="112"/>
        <v>#N/A</v>
      </c>
      <c r="DQ13" s="27">
        <f t="shared" si="113"/>
        <v>0</v>
      </c>
      <c r="DR13" s="27" t="e">
        <f t="shared" si="114"/>
        <v>#N/A</v>
      </c>
      <c r="DS13" s="27">
        <f t="shared" si="115"/>
        <v>0</v>
      </c>
      <c r="DT13" s="27" t="str">
        <f t="shared" si="116"/>
        <v/>
      </c>
      <c r="DU13" s="27">
        <f t="shared" si="117"/>
        <v>0</v>
      </c>
      <c r="DV13" s="27" t="str">
        <f t="shared" si="118"/>
        <v/>
      </c>
      <c r="DW13" s="27">
        <f t="shared" si="119"/>
        <v>0</v>
      </c>
      <c r="DX13" s="27" t="e">
        <f t="shared" si="120"/>
        <v>#N/A</v>
      </c>
      <c r="DY13" s="27">
        <f t="shared" si="121"/>
        <v>0</v>
      </c>
      <c r="DZ13" s="27" t="e">
        <f t="shared" si="122"/>
        <v>#N/A</v>
      </c>
      <c r="EA13" s="27">
        <f t="shared" si="123"/>
        <v>0</v>
      </c>
      <c r="EB13" s="27" t="str">
        <f t="shared" si="124"/>
        <v/>
      </c>
      <c r="EC13" s="27">
        <f t="shared" si="125"/>
        <v>0</v>
      </c>
      <c r="ED13" s="27" t="str">
        <f t="shared" si="126"/>
        <v/>
      </c>
      <c r="EE13" s="27">
        <f t="shared" si="127"/>
        <v>0</v>
      </c>
      <c r="EF13" s="27" t="e">
        <f t="shared" si="128"/>
        <v>#N/A</v>
      </c>
      <c r="EG13" s="27">
        <f t="shared" si="129"/>
        <v>0</v>
      </c>
      <c r="EH13" s="27" t="e">
        <f t="shared" si="130"/>
        <v>#N/A</v>
      </c>
      <c r="EI13" s="27">
        <f t="shared" si="131"/>
        <v>0</v>
      </c>
      <c r="EJ13" s="27" t="str">
        <f t="shared" si="132"/>
        <v/>
      </c>
      <c r="EK13" s="27">
        <f t="shared" si="133"/>
        <v>0</v>
      </c>
      <c r="EL13" s="27"/>
    </row>
    <row r="14" spans="1:142" x14ac:dyDescent="0.2">
      <c r="A14" s="44" t="s">
        <v>31</v>
      </c>
      <c r="B14" s="28" t="s">
        <v>75</v>
      </c>
      <c r="C14" s="28">
        <f>G14+K14+O14+S14+W14+AA14+AE14+AI14+AM14+AQ14+AU14+AY14+BC14+BG14+BK14+BO14+BS14+BW14+CA14+CE14+CI14+CM14+CQ14+CU14+CY14+DC14+DG14+DK14+DO14+DS14+DW14+EA14+EE14+EI14</f>
        <v>0</v>
      </c>
      <c r="D14" s="28">
        <f>I14+M14+Q14+U14+Y14+AC14+AG14+AK14+AO14+AS14+AW14+BA14+BE14+BI14+BM14+BQ14+BU14+BY14+CC14+CG14+CK14+CO14+CS14+CW14+DA14+DE14+DI14+DM14+DQ14+DU14+DY14+EC14+EG14+EK14</f>
        <v>0</v>
      </c>
      <c r="E14" s="81">
        <f>C14+D14</f>
        <v>0</v>
      </c>
      <c r="F14" s="27" t="str">
        <f t="shared" si="134"/>
        <v/>
      </c>
      <c r="G14" s="27">
        <f t="shared" si="0"/>
        <v>0</v>
      </c>
      <c r="H14" s="27" t="e">
        <f t="shared" si="135"/>
        <v>#N/A</v>
      </c>
      <c r="I14" s="27">
        <f t="shared" si="1"/>
        <v>0</v>
      </c>
      <c r="J14" s="27" t="e">
        <f t="shared" si="2"/>
        <v>#N/A</v>
      </c>
      <c r="K14" s="27">
        <f t="shared" si="3"/>
        <v>0</v>
      </c>
      <c r="L14" s="27" t="str">
        <f t="shared" si="4"/>
        <v/>
      </c>
      <c r="M14" s="27">
        <f t="shared" si="5"/>
        <v>0</v>
      </c>
      <c r="N14" s="27" t="str">
        <f t="shared" si="6"/>
        <v/>
      </c>
      <c r="O14" s="27">
        <f t="shared" si="7"/>
        <v>0</v>
      </c>
      <c r="P14" s="27" t="e">
        <f t="shared" si="8"/>
        <v>#N/A</v>
      </c>
      <c r="Q14" s="27">
        <f t="shared" si="9"/>
        <v>0</v>
      </c>
      <c r="R14" s="27" t="e">
        <f t="shared" si="10"/>
        <v>#N/A</v>
      </c>
      <c r="S14" s="27">
        <f t="shared" si="11"/>
        <v>0</v>
      </c>
      <c r="T14" s="27" t="str">
        <f t="shared" si="12"/>
        <v/>
      </c>
      <c r="U14" s="27">
        <f t="shared" si="13"/>
        <v>0</v>
      </c>
      <c r="V14" s="27" t="str">
        <f t="shared" si="14"/>
        <v/>
      </c>
      <c r="W14" s="27">
        <f t="shared" si="15"/>
        <v>0</v>
      </c>
      <c r="X14" s="27" t="e">
        <f t="shared" si="16"/>
        <v>#N/A</v>
      </c>
      <c r="Y14" s="27">
        <f t="shared" si="17"/>
        <v>0</v>
      </c>
      <c r="Z14" s="27" t="e">
        <f t="shared" si="18"/>
        <v>#N/A</v>
      </c>
      <c r="AA14" s="27">
        <f t="shared" si="19"/>
        <v>0</v>
      </c>
      <c r="AB14" s="27" t="str">
        <f t="shared" si="20"/>
        <v/>
      </c>
      <c r="AC14" s="27">
        <f t="shared" si="21"/>
        <v>0</v>
      </c>
      <c r="AD14" s="27" t="e">
        <f t="shared" si="22"/>
        <v>#N/A</v>
      </c>
      <c r="AE14" s="27">
        <f t="shared" si="23"/>
        <v>0</v>
      </c>
      <c r="AF14" s="27" t="str">
        <f t="shared" si="24"/>
        <v/>
      </c>
      <c r="AG14" s="27">
        <f t="shared" si="25"/>
        <v>0</v>
      </c>
      <c r="AH14" s="27" t="str">
        <f t="shared" si="26"/>
        <v/>
      </c>
      <c r="AI14" s="27">
        <f t="shared" si="27"/>
        <v>0</v>
      </c>
      <c r="AJ14" s="27" t="e">
        <f t="shared" si="28"/>
        <v>#N/A</v>
      </c>
      <c r="AK14" s="27">
        <f t="shared" si="29"/>
        <v>0</v>
      </c>
      <c r="AL14" s="27" t="e">
        <f t="shared" si="30"/>
        <v>#N/A</v>
      </c>
      <c r="AM14" s="27">
        <f t="shared" si="31"/>
        <v>0</v>
      </c>
      <c r="AN14" s="27" t="str">
        <f t="shared" si="32"/>
        <v/>
      </c>
      <c r="AO14" s="27">
        <f t="shared" si="33"/>
        <v>0</v>
      </c>
      <c r="AP14" s="27" t="str">
        <f t="shared" si="34"/>
        <v/>
      </c>
      <c r="AQ14" s="27">
        <f t="shared" si="35"/>
        <v>0</v>
      </c>
      <c r="AR14" s="27" t="e">
        <f t="shared" si="36"/>
        <v>#N/A</v>
      </c>
      <c r="AS14" s="27">
        <f t="shared" si="37"/>
        <v>0</v>
      </c>
      <c r="AT14" s="27" t="e">
        <f t="shared" si="38"/>
        <v>#N/A</v>
      </c>
      <c r="AU14" s="27">
        <f t="shared" si="39"/>
        <v>0</v>
      </c>
      <c r="AV14" s="27" t="str">
        <f t="shared" si="40"/>
        <v/>
      </c>
      <c r="AW14" s="27">
        <f t="shared" si="41"/>
        <v>0</v>
      </c>
      <c r="AX14" s="27" t="str">
        <f t="shared" si="42"/>
        <v/>
      </c>
      <c r="AY14" s="27">
        <f t="shared" si="43"/>
        <v>0</v>
      </c>
      <c r="AZ14" s="27" t="e">
        <f t="shared" si="44"/>
        <v>#N/A</v>
      </c>
      <c r="BA14" s="27">
        <f t="shared" si="45"/>
        <v>0</v>
      </c>
      <c r="BB14" s="27" t="e">
        <f t="shared" si="46"/>
        <v>#N/A</v>
      </c>
      <c r="BC14" s="27">
        <f t="shared" si="47"/>
        <v>0</v>
      </c>
      <c r="BD14" s="27" t="str">
        <f t="shared" si="48"/>
        <v/>
      </c>
      <c r="BE14" s="27">
        <f t="shared" si="49"/>
        <v>0</v>
      </c>
      <c r="BF14" s="27" t="str">
        <f t="shared" si="50"/>
        <v/>
      </c>
      <c r="BG14" s="27">
        <f t="shared" si="51"/>
        <v>0</v>
      </c>
      <c r="BH14" s="27" t="e">
        <f t="shared" si="52"/>
        <v>#N/A</v>
      </c>
      <c r="BI14" s="27">
        <f t="shared" si="53"/>
        <v>0</v>
      </c>
      <c r="BJ14" s="27" t="e">
        <f t="shared" si="54"/>
        <v>#N/A</v>
      </c>
      <c r="BK14" s="27">
        <f t="shared" si="55"/>
        <v>0</v>
      </c>
      <c r="BL14" s="27" t="str">
        <f t="shared" si="56"/>
        <v/>
      </c>
      <c r="BM14" s="27">
        <f t="shared" si="57"/>
        <v>0</v>
      </c>
      <c r="BN14" s="27" t="str">
        <f t="shared" si="58"/>
        <v/>
      </c>
      <c r="BO14" s="27">
        <f t="shared" si="59"/>
        <v>0</v>
      </c>
      <c r="BP14" s="27" t="e">
        <f t="shared" si="60"/>
        <v>#N/A</v>
      </c>
      <c r="BQ14" s="27">
        <f t="shared" si="61"/>
        <v>0</v>
      </c>
      <c r="BR14" s="27" t="e">
        <f t="shared" si="62"/>
        <v>#N/A</v>
      </c>
      <c r="BS14" s="27">
        <f t="shared" si="63"/>
        <v>0</v>
      </c>
      <c r="BT14" s="27" t="str">
        <f t="shared" si="64"/>
        <v/>
      </c>
      <c r="BU14" s="27">
        <f t="shared" si="65"/>
        <v>0</v>
      </c>
      <c r="BV14" s="27" t="e">
        <f t="shared" si="66"/>
        <v>#N/A</v>
      </c>
      <c r="BW14" s="27">
        <f t="shared" si="67"/>
        <v>0</v>
      </c>
      <c r="BX14" s="27" t="str">
        <f t="shared" si="68"/>
        <v/>
      </c>
      <c r="BY14" s="27">
        <f t="shared" si="69"/>
        <v>0</v>
      </c>
      <c r="BZ14" s="27" t="str">
        <f t="shared" si="70"/>
        <v/>
      </c>
      <c r="CA14" s="27">
        <f t="shared" si="71"/>
        <v>0</v>
      </c>
      <c r="CB14" s="27" t="e">
        <f t="shared" si="72"/>
        <v>#N/A</v>
      </c>
      <c r="CC14" s="27">
        <f t="shared" si="73"/>
        <v>0</v>
      </c>
      <c r="CD14" s="27" t="e">
        <f t="shared" si="74"/>
        <v>#N/A</v>
      </c>
      <c r="CE14" s="27">
        <f t="shared" si="75"/>
        <v>0</v>
      </c>
      <c r="CF14" s="27" t="str">
        <f t="shared" si="76"/>
        <v/>
      </c>
      <c r="CG14" s="27">
        <f t="shared" si="77"/>
        <v>0</v>
      </c>
      <c r="CH14" s="27" t="str">
        <f t="shared" si="78"/>
        <v/>
      </c>
      <c r="CI14" s="27">
        <f t="shared" si="79"/>
        <v>0</v>
      </c>
      <c r="CJ14" s="27" t="e">
        <f t="shared" si="80"/>
        <v>#N/A</v>
      </c>
      <c r="CK14" s="27">
        <f t="shared" si="81"/>
        <v>0</v>
      </c>
      <c r="CL14" s="27" t="e">
        <f t="shared" si="82"/>
        <v>#N/A</v>
      </c>
      <c r="CM14" s="27">
        <f t="shared" si="83"/>
        <v>0</v>
      </c>
      <c r="CN14" s="27" t="str">
        <f t="shared" si="84"/>
        <v/>
      </c>
      <c r="CO14" s="27">
        <f t="shared" si="85"/>
        <v>0</v>
      </c>
      <c r="CP14" s="27" t="str">
        <f t="shared" si="86"/>
        <v/>
      </c>
      <c r="CQ14" s="27">
        <f t="shared" si="87"/>
        <v>0</v>
      </c>
      <c r="CR14" s="27" t="e">
        <f t="shared" si="88"/>
        <v>#N/A</v>
      </c>
      <c r="CS14" s="27">
        <f t="shared" si="89"/>
        <v>0</v>
      </c>
      <c r="CT14" s="27" t="str">
        <f t="shared" si="90"/>
        <v/>
      </c>
      <c r="CU14" s="27">
        <f t="shared" si="91"/>
        <v>0</v>
      </c>
      <c r="CV14" s="27" t="e">
        <f t="shared" si="92"/>
        <v>#N/A</v>
      </c>
      <c r="CW14" s="27">
        <f t="shared" si="93"/>
        <v>0</v>
      </c>
      <c r="CX14" s="27" t="e">
        <f t="shared" si="94"/>
        <v>#N/A</v>
      </c>
      <c r="CY14" s="27">
        <f t="shared" si="95"/>
        <v>0</v>
      </c>
      <c r="CZ14" s="27" t="str">
        <f t="shared" si="96"/>
        <v/>
      </c>
      <c r="DA14" s="27">
        <f t="shared" si="97"/>
        <v>0</v>
      </c>
      <c r="DB14" s="27" t="str">
        <f t="shared" si="98"/>
        <v/>
      </c>
      <c r="DC14" s="27">
        <f t="shared" si="99"/>
        <v>0</v>
      </c>
      <c r="DD14" s="27" t="e">
        <f t="shared" si="100"/>
        <v>#N/A</v>
      </c>
      <c r="DE14" s="27">
        <f t="shared" si="101"/>
        <v>0</v>
      </c>
      <c r="DF14" s="27" t="e">
        <f t="shared" si="102"/>
        <v>#N/A</v>
      </c>
      <c r="DG14" s="27">
        <f t="shared" si="103"/>
        <v>0</v>
      </c>
      <c r="DH14" s="27" t="str">
        <f t="shared" si="104"/>
        <v/>
      </c>
      <c r="DI14" s="27">
        <f t="shared" si="105"/>
        <v>0</v>
      </c>
      <c r="DJ14" s="27" t="str">
        <f t="shared" si="106"/>
        <v/>
      </c>
      <c r="DK14" s="27">
        <f t="shared" si="107"/>
        <v>0</v>
      </c>
      <c r="DL14" s="27" t="e">
        <f t="shared" si="108"/>
        <v>#N/A</v>
      </c>
      <c r="DM14" s="27">
        <f t="shared" si="109"/>
        <v>0</v>
      </c>
      <c r="DN14" s="27" t="e">
        <f t="shared" si="110"/>
        <v>#N/A</v>
      </c>
      <c r="DO14" s="27">
        <f t="shared" si="111"/>
        <v>0</v>
      </c>
      <c r="DP14" s="27" t="str">
        <f t="shared" si="112"/>
        <v/>
      </c>
      <c r="DQ14" s="27">
        <f t="shared" si="113"/>
        <v>0</v>
      </c>
      <c r="DR14" s="27" t="str">
        <f t="shared" si="114"/>
        <v/>
      </c>
      <c r="DS14" s="27">
        <f t="shared" si="115"/>
        <v>0</v>
      </c>
      <c r="DT14" s="27" t="e">
        <f t="shared" si="116"/>
        <v>#N/A</v>
      </c>
      <c r="DU14" s="27">
        <f t="shared" si="117"/>
        <v>0</v>
      </c>
      <c r="DV14" s="27" t="e">
        <f t="shared" si="118"/>
        <v>#N/A</v>
      </c>
      <c r="DW14" s="27">
        <f t="shared" si="119"/>
        <v>0</v>
      </c>
      <c r="DX14" s="27" t="str">
        <f t="shared" si="120"/>
        <v/>
      </c>
      <c r="DY14" s="27">
        <f t="shared" si="121"/>
        <v>0</v>
      </c>
      <c r="DZ14" s="27" t="str">
        <f t="shared" si="122"/>
        <v/>
      </c>
      <c r="EA14" s="27">
        <f t="shared" si="123"/>
        <v>0</v>
      </c>
      <c r="EB14" s="27" t="e">
        <f t="shared" si="124"/>
        <v>#N/A</v>
      </c>
      <c r="EC14" s="27">
        <f t="shared" si="125"/>
        <v>0</v>
      </c>
      <c r="ED14" s="27" t="e">
        <f t="shared" si="126"/>
        <v>#N/A</v>
      </c>
      <c r="EE14" s="27">
        <f t="shared" si="127"/>
        <v>0</v>
      </c>
      <c r="EF14" s="27" t="str">
        <f t="shared" si="128"/>
        <v/>
      </c>
      <c r="EG14" s="27">
        <f t="shared" si="129"/>
        <v>0</v>
      </c>
      <c r="EH14" s="27" t="str">
        <f t="shared" si="130"/>
        <v/>
      </c>
      <c r="EI14" s="27">
        <f t="shared" si="131"/>
        <v>0</v>
      </c>
      <c r="EJ14" s="27" t="e">
        <f t="shared" si="132"/>
        <v>#N/A</v>
      </c>
      <c r="EK14" s="27">
        <f t="shared" si="133"/>
        <v>0</v>
      </c>
      <c r="EL14" s="27"/>
    </row>
    <row r="15" spans="1:142" x14ac:dyDescent="0.2">
      <c r="A15" s="44" t="s">
        <v>32</v>
      </c>
      <c r="B15" s="45" t="s">
        <v>1</v>
      </c>
      <c r="C15" s="45">
        <f>G15+K15+O15+S15+W15+AA15+AE15+AI15+AM15+AQ15+AU15+AY15+BC15+BG15+BK15+BO15+BS15+BW15+CA15+CE15+CI15+CM15+CQ15+CU15+CY15+DC15+DG15+DK15+DO15+DS15+DW15+EA15+EE15+EI15</f>
        <v>0</v>
      </c>
      <c r="D15" s="45">
        <f>I15+M15+Q15+U15+Y15+AC15+AG15+AK15+AO15+AS15+AW15+BA15+BE15+BI15+BM15+BQ15+BU15+BY15+CC15+CG15+CK15+CO15+CS15+CW15+DA15+DE15+DI15+DM15+DQ15+DU15+DY15+EC15+EG15+EK15</f>
        <v>0</v>
      </c>
      <c r="E15" s="51">
        <f>C15+D15</f>
        <v>0</v>
      </c>
      <c r="F15" s="27" t="e">
        <f t="shared" si="134"/>
        <v>#N/A</v>
      </c>
      <c r="G15" s="27">
        <f t="shared" si="0"/>
        <v>0</v>
      </c>
      <c r="H15" s="27" t="str">
        <f t="shared" si="135"/>
        <v/>
      </c>
      <c r="I15" s="27">
        <f t="shared" si="1"/>
        <v>0</v>
      </c>
      <c r="J15" s="27" t="str">
        <f t="shared" si="2"/>
        <v/>
      </c>
      <c r="K15" s="27">
        <f t="shared" si="3"/>
        <v>0</v>
      </c>
      <c r="L15" s="27" t="e">
        <f t="shared" si="4"/>
        <v>#N/A</v>
      </c>
      <c r="M15" s="27">
        <f t="shared" si="5"/>
        <v>0</v>
      </c>
      <c r="N15" s="27" t="e">
        <f t="shared" si="6"/>
        <v>#N/A</v>
      </c>
      <c r="O15" s="27">
        <f t="shared" si="7"/>
        <v>0</v>
      </c>
      <c r="P15" s="27" t="str">
        <f t="shared" si="8"/>
        <v/>
      </c>
      <c r="Q15" s="27">
        <f t="shared" si="9"/>
        <v>0</v>
      </c>
      <c r="R15" s="27" t="str">
        <f t="shared" si="10"/>
        <v/>
      </c>
      <c r="S15" s="27">
        <f t="shared" si="11"/>
        <v>0</v>
      </c>
      <c r="T15" s="27" t="e">
        <f t="shared" si="12"/>
        <v>#N/A</v>
      </c>
      <c r="U15" s="27">
        <f t="shared" si="13"/>
        <v>0</v>
      </c>
      <c r="V15" s="27" t="e">
        <f t="shared" si="14"/>
        <v>#N/A</v>
      </c>
      <c r="W15" s="27">
        <f t="shared" si="15"/>
        <v>0</v>
      </c>
      <c r="X15" s="27" t="str">
        <f t="shared" si="16"/>
        <v/>
      </c>
      <c r="Y15" s="27">
        <f t="shared" si="17"/>
        <v>0</v>
      </c>
      <c r="Z15" s="27" t="str">
        <f t="shared" si="18"/>
        <v/>
      </c>
      <c r="AA15" s="27">
        <f t="shared" si="19"/>
        <v>0</v>
      </c>
      <c r="AB15" s="27" t="e">
        <f t="shared" si="20"/>
        <v>#N/A</v>
      </c>
      <c r="AC15" s="27">
        <f t="shared" si="21"/>
        <v>0</v>
      </c>
      <c r="AD15" s="27" t="str">
        <f t="shared" si="22"/>
        <v/>
      </c>
      <c r="AE15" s="27">
        <f t="shared" si="23"/>
        <v>0</v>
      </c>
      <c r="AF15" s="27" t="e">
        <f t="shared" si="24"/>
        <v>#N/A</v>
      </c>
      <c r="AG15" s="27">
        <f t="shared" si="25"/>
        <v>0</v>
      </c>
      <c r="AH15" s="27" t="e">
        <f t="shared" si="26"/>
        <v>#N/A</v>
      </c>
      <c r="AI15" s="27">
        <f t="shared" si="27"/>
        <v>0</v>
      </c>
      <c r="AJ15" s="27" t="str">
        <f t="shared" si="28"/>
        <v/>
      </c>
      <c r="AK15" s="27">
        <f t="shared" si="29"/>
        <v>0</v>
      </c>
      <c r="AL15" s="27" t="str">
        <f t="shared" si="30"/>
        <v/>
      </c>
      <c r="AM15" s="27">
        <f t="shared" si="31"/>
        <v>0</v>
      </c>
      <c r="AN15" s="27" t="e">
        <f t="shared" si="32"/>
        <v>#N/A</v>
      </c>
      <c r="AO15" s="27">
        <f t="shared" si="33"/>
        <v>0</v>
      </c>
      <c r="AP15" s="27" t="e">
        <f t="shared" si="34"/>
        <v>#N/A</v>
      </c>
      <c r="AQ15" s="27">
        <f t="shared" si="35"/>
        <v>0</v>
      </c>
      <c r="AR15" s="27" t="str">
        <f t="shared" si="36"/>
        <v/>
      </c>
      <c r="AS15" s="27">
        <f t="shared" si="37"/>
        <v>0</v>
      </c>
      <c r="AT15" s="27" t="str">
        <f t="shared" si="38"/>
        <v/>
      </c>
      <c r="AU15" s="27">
        <f t="shared" si="39"/>
        <v>0</v>
      </c>
      <c r="AV15" s="27" t="e">
        <f t="shared" si="40"/>
        <v>#N/A</v>
      </c>
      <c r="AW15" s="27">
        <f t="shared" si="41"/>
        <v>0</v>
      </c>
      <c r="AX15" s="27" t="e">
        <f t="shared" si="42"/>
        <v>#N/A</v>
      </c>
      <c r="AY15" s="27">
        <f t="shared" si="43"/>
        <v>0</v>
      </c>
      <c r="AZ15" s="27" t="str">
        <f t="shared" si="44"/>
        <v/>
      </c>
      <c r="BA15" s="27">
        <f t="shared" si="45"/>
        <v>0</v>
      </c>
      <c r="BB15" s="27" t="str">
        <f t="shared" si="46"/>
        <v/>
      </c>
      <c r="BC15" s="27">
        <f t="shared" si="47"/>
        <v>0</v>
      </c>
      <c r="BD15" s="27" t="e">
        <f t="shared" si="48"/>
        <v>#N/A</v>
      </c>
      <c r="BE15" s="27">
        <f t="shared" si="49"/>
        <v>0</v>
      </c>
      <c r="BF15" s="27" t="e">
        <f t="shared" si="50"/>
        <v>#N/A</v>
      </c>
      <c r="BG15" s="27">
        <f t="shared" si="51"/>
        <v>0</v>
      </c>
      <c r="BH15" s="27" t="str">
        <f t="shared" si="52"/>
        <v/>
      </c>
      <c r="BI15" s="27">
        <f t="shared" si="53"/>
        <v>0</v>
      </c>
      <c r="BJ15" s="27" t="str">
        <f t="shared" si="54"/>
        <v/>
      </c>
      <c r="BK15" s="27">
        <f t="shared" si="55"/>
        <v>0</v>
      </c>
      <c r="BL15" s="27" t="e">
        <f t="shared" si="56"/>
        <v>#N/A</v>
      </c>
      <c r="BM15" s="27">
        <f t="shared" si="57"/>
        <v>0</v>
      </c>
      <c r="BN15" s="27" t="e">
        <f t="shared" si="58"/>
        <v>#N/A</v>
      </c>
      <c r="BO15" s="27">
        <f t="shared" si="59"/>
        <v>0</v>
      </c>
      <c r="BP15" s="27" t="str">
        <f t="shared" si="60"/>
        <v/>
      </c>
      <c r="BQ15" s="27">
        <f t="shared" si="61"/>
        <v>0</v>
      </c>
      <c r="BR15" s="27" t="str">
        <f t="shared" si="62"/>
        <v/>
      </c>
      <c r="BS15" s="27">
        <f t="shared" si="63"/>
        <v>0</v>
      </c>
      <c r="BT15" s="27" t="e">
        <f t="shared" si="64"/>
        <v>#N/A</v>
      </c>
      <c r="BU15" s="27">
        <f t="shared" si="65"/>
        <v>0</v>
      </c>
      <c r="BV15" s="27" t="str">
        <f t="shared" si="66"/>
        <v/>
      </c>
      <c r="BW15" s="27">
        <f t="shared" si="67"/>
        <v>0</v>
      </c>
      <c r="BX15" s="27" t="e">
        <f t="shared" si="68"/>
        <v>#N/A</v>
      </c>
      <c r="BY15" s="27">
        <f t="shared" si="69"/>
        <v>0</v>
      </c>
      <c r="BZ15" s="27" t="e">
        <f t="shared" si="70"/>
        <v>#N/A</v>
      </c>
      <c r="CA15" s="27">
        <f t="shared" si="71"/>
        <v>0</v>
      </c>
      <c r="CB15" s="27" t="str">
        <f t="shared" si="72"/>
        <v/>
      </c>
      <c r="CC15" s="27">
        <f t="shared" si="73"/>
        <v>0</v>
      </c>
      <c r="CD15" s="27" t="str">
        <f t="shared" si="74"/>
        <v/>
      </c>
      <c r="CE15" s="27">
        <f t="shared" si="75"/>
        <v>0</v>
      </c>
      <c r="CF15" s="27" t="e">
        <f t="shared" si="76"/>
        <v>#N/A</v>
      </c>
      <c r="CG15" s="27">
        <f t="shared" si="77"/>
        <v>0</v>
      </c>
      <c r="CH15" s="27" t="e">
        <f t="shared" si="78"/>
        <v>#N/A</v>
      </c>
      <c r="CI15" s="27">
        <f t="shared" si="79"/>
        <v>0</v>
      </c>
      <c r="CJ15" s="27" t="str">
        <f t="shared" si="80"/>
        <v/>
      </c>
      <c r="CK15" s="27">
        <f t="shared" si="81"/>
        <v>0</v>
      </c>
      <c r="CL15" s="27" t="str">
        <f t="shared" si="82"/>
        <v/>
      </c>
      <c r="CM15" s="27">
        <f t="shared" si="83"/>
        <v>0</v>
      </c>
      <c r="CN15" s="27" t="e">
        <f t="shared" si="84"/>
        <v>#N/A</v>
      </c>
      <c r="CO15" s="27">
        <f t="shared" si="85"/>
        <v>0</v>
      </c>
      <c r="CP15" s="27" t="e">
        <f t="shared" si="86"/>
        <v>#N/A</v>
      </c>
      <c r="CQ15" s="27">
        <f t="shared" si="87"/>
        <v>0</v>
      </c>
      <c r="CR15" s="27" t="str">
        <f t="shared" si="88"/>
        <v/>
      </c>
      <c r="CS15" s="27">
        <f t="shared" si="89"/>
        <v>0</v>
      </c>
      <c r="CT15" s="27" t="e">
        <f t="shared" si="90"/>
        <v>#N/A</v>
      </c>
      <c r="CU15" s="27">
        <f t="shared" si="91"/>
        <v>0</v>
      </c>
      <c r="CV15" s="27" t="str">
        <f t="shared" si="92"/>
        <v/>
      </c>
      <c r="CW15" s="27">
        <f t="shared" si="93"/>
        <v>0</v>
      </c>
      <c r="CX15" s="27" t="str">
        <f t="shared" si="94"/>
        <v/>
      </c>
      <c r="CY15" s="27">
        <f t="shared" si="95"/>
        <v>0</v>
      </c>
      <c r="CZ15" s="27" t="e">
        <f t="shared" si="96"/>
        <v>#N/A</v>
      </c>
      <c r="DA15" s="27">
        <f t="shared" si="97"/>
        <v>0</v>
      </c>
      <c r="DB15" s="27" t="e">
        <f t="shared" si="98"/>
        <v>#N/A</v>
      </c>
      <c r="DC15" s="27">
        <f t="shared" si="99"/>
        <v>0</v>
      </c>
      <c r="DD15" s="27" t="str">
        <f t="shared" si="100"/>
        <v/>
      </c>
      <c r="DE15" s="27">
        <f t="shared" si="101"/>
        <v>0</v>
      </c>
      <c r="DF15" s="27" t="str">
        <f t="shared" si="102"/>
        <v/>
      </c>
      <c r="DG15" s="27">
        <f t="shared" si="103"/>
        <v>0</v>
      </c>
      <c r="DH15" s="27" t="e">
        <f t="shared" si="104"/>
        <v>#N/A</v>
      </c>
      <c r="DI15" s="27">
        <f t="shared" si="105"/>
        <v>0</v>
      </c>
      <c r="DJ15" s="27" t="e">
        <f t="shared" si="106"/>
        <v>#N/A</v>
      </c>
      <c r="DK15" s="27">
        <f t="shared" si="107"/>
        <v>0</v>
      </c>
      <c r="DL15" s="27" t="str">
        <f t="shared" si="108"/>
        <v/>
      </c>
      <c r="DM15" s="27">
        <f t="shared" si="109"/>
        <v>0</v>
      </c>
      <c r="DN15" s="27" t="str">
        <f t="shared" si="110"/>
        <v/>
      </c>
      <c r="DO15" s="27">
        <f t="shared" si="111"/>
        <v>0</v>
      </c>
      <c r="DP15" s="27" t="e">
        <f t="shared" si="112"/>
        <v>#N/A</v>
      </c>
      <c r="DQ15" s="27">
        <f t="shared" si="113"/>
        <v>0</v>
      </c>
      <c r="DR15" s="27" t="e">
        <f t="shared" si="114"/>
        <v>#N/A</v>
      </c>
      <c r="DS15" s="27">
        <f t="shared" si="115"/>
        <v>0</v>
      </c>
      <c r="DT15" s="27" t="str">
        <f t="shared" si="116"/>
        <v/>
      </c>
      <c r="DU15" s="27">
        <f t="shared" si="117"/>
        <v>0</v>
      </c>
      <c r="DV15" s="27" t="str">
        <f t="shared" si="118"/>
        <v/>
      </c>
      <c r="DW15" s="27">
        <f t="shared" si="119"/>
        <v>0</v>
      </c>
      <c r="DX15" s="27" t="e">
        <f t="shared" si="120"/>
        <v>#N/A</v>
      </c>
      <c r="DY15" s="27">
        <f t="shared" si="121"/>
        <v>0</v>
      </c>
      <c r="DZ15" s="27" t="e">
        <f t="shared" si="122"/>
        <v>#N/A</v>
      </c>
      <c r="EA15" s="27">
        <f t="shared" si="123"/>
        <v>0</v>
      </c>
      <c r="EB15" s="27" t="str">
        <f t="shared" si="124"/>
        <v/>
      </c>
      <c r="EC15" s="27">
        <f t="shared" si="125"/>
        <v>0</v>
      </c>
      <c r="ED15" s="27" t="str">
        <f t="shared" si="126"/>
        <v/>
      </c>
      <c r="EE15" s="27">
        <f t="shared" si="127"/>
        <v>0</v>
      </c>
      <c r="EF15" s="27" t="e">
        <f t="shared" si="128"/>
        <v>#N/A</v>
      </c>
      <c r="EG15" s="27">
        <f t="shared" si="129"/>
        <v>0</v>
      </c>
      <c r="EH15" s="27" t="e">
        <f t="shared" si="130"/>
        <v>#N/A</v>
      </c>
      <c r="EI15" s="27">
        <f t="shared" si="131"/>
        <v>0</v>
      </c>
      <c r="EJ15" s="27" t="str">
        <f t="shared" si="132"/>
        <v/>
      </c>
      <c r="EK15" s="27">
        <f t="shared" si="133"/>
        <v>0</v>
      </c>
      <c r="EL15" s="27"/>
    </row>
    <row r="16" spans="1:142" x14ac:dyDescent="0.2">
      <c r="A16" s="44" t="s">
        <v>33</v>
      </c>
      <c r="B16" s="45" t="s">
        <v>92</v>
      </c>
      <c r="C16" s="45">
        <f>G16+K16+O16+S16+W16+AA16+AE16+AI16+AM16+AQ16+AU16+AY16+BC16+BG16+BK16+BO16+BS16+BW16+CA16+CE16+CI16+CM16+CQ16+CU16+CY16+DC16+DG16+DK16+DO16+DS16+DW16+EA16+EE16+EI16</f>
        <v>0</v>
      </c>
      <c r="D16" s="45">
        <f>I16+M16+Q16+U16+Y16+AC16+AG16+AK16+AO16+AS16+AW16+BA16+BE16+BI16+BM16+BQ16+BU16+BY16+CC16+CG16+CK16+CO16+CS16+CW16+DA16+DE16+DI16+DM16+DQ16+DU16+DY16+EC16+EG16+EK16</f>
        <v>0</v>
      </c>
      <c r="E16" s="51">
        <f>C16+D16</f>
        <v>0</v>
      </c>
      <c r="F16" s="27" t="str">
        <f t="shared" si="134"/>
        <v/>
      </c>
      <c r="G16" s="27">
        <f t="shared" si="0"/>
        <v>0</v>
      </c>
      <c r="H16" s="27" t="e">
        <f t="shared" si="135"/>
        <v>#N/A</v>
      </c>
      <c r="I16" s="27">
        <f t="shared" si="1"/>
        <v>0</v>
      </c>
      <c r="J16" s="27" t="e">
        <f t="shared" si="2"/>
        <v>#N/A</v>
      </c>
      <c r="K16" s="27">
        <f t="shared" si="3"/>
        <v>0</v>
      </c>
      <c r="L16" s="27" t="str">
        <f t="shared" si="4"/>
        <v/>
      </c>
      <c r="M16" s="27">
        <f t="shared" si="5"/>
        <v>0</v>
      </c>
      <c r="N16" s="27" t="str">
        <f t="shared" si="6"/>
        <v/>
      </c>
      <c r="O16" s="27">
        <f t="shared" si="7"/>
        <v>0</v>
      </c>
      <c r="P16" s="27" t="e">
        <f t="shared" si="8"/>
        <v>#N/A</v>
      </c>
      <c r="Q16" s="27">
        <f t="shared" si="9"/>
        <v>0</v>
      </c>
      <c r="R16" s="27" t="e">
        <f t="shared" si="10"/>
        <v>#N/A</v>
      </c>
      <c r="S16" s="27">
        <f t="shared" si="11"/>
        <v>0</v>
      </c>
      <c r="T16" s="27" t="str">
        <f t="shared" si="12"/>
        <v/>
      </c>
      <c r="U16" s="27">
        <f t="shared" si="13"/>
        <v>0</v>
      </c>
      <c r="V16" s="27" t="str">
        <f t="shared" si="14"/>
        <v/>
      </c>
      <c r="W16" s="27">
        <f t="shared" si="15"/>
        <v>0</v>
      </c>
      <c r="X16" s="27" t="e">
        <f t="shared" si="16"/>
        <v>#N/A</v>
      </c>
      <c r="Y16" s="27">
        <f t="shared" si="17"/>
        <v>0</v>
      </c>
      <c r="Z16" s="27" t="e">
        <f t="shared" si="18"/>
        <v>#N/A</v>
      </c>
      <c r="AA16" s="27">
        <f t="shared" si="19"/>
        <v>0</v>
      </c>
      <c r="AB16" s="27" t="str">
        <f t="shared" si="20"/>
        <v/>
      </c>
      <c r="AC16" s="27">
        <f t="shared" si="21"/>
        <v>0</v>
      </c>
      <c r="AD16" s="27" t="str">
        <f t="shared" si="22"/>
        <v/>
      </c>
      <c r="AE16" s="27">
        <f t="shared" si="23"/>
        <v>0</v>
      </c>
      <c r="AF16" s="27" t="e">
        <f t="shared" si="24"/>
        <v>#N/A</v>
      </c>
      <c r="AG16" s="27">
        <f t="shared" si="25"/>
        <v>0</v>
      </c>
      <c r="AH16" s="27" t="e">
        <f t="shared" si="26"/>
        <v>#N/A</v>
      </c>
      <c r="AI16" s="27">
        <f t="shared" si="27"/>
        <v>0</v>
      </c>
      <c r="AJ16" s="27" t="str">
        <f t="shared" si="28"/>
        <v/>
      </c>
      <c r="AK16" s="27">
        <f t="shared" si="29"/>
        <v>0</v>
      </c>
      <c r="AL16" s="27" t="str">
        <f t="shared" si="30"/>
        <v/>
      </c>
      <c r="AM16" s="27">
        <f t="shared" si="31"/>
        <v>0</v>
      </c>
      <c r="AN16" s="27" t="e">
        <f t="shared" si="32"/>
        <v>#N/A</v>
      </c>
      <c r="AO16" s="27">
        <f t="shared" si="33"/>
        <v>0</v>
      </c>
      <c r="AP16" s="27" t="e">
        <f t="shared" si="34"/>
        <v>#N/A</v>
      </c>
      <c r="AQ16" s="27">
        <f t="shared" si="35"/>
        <v>0</v>
      </c>
      <c r="AR16" s="27" t="str">
        <f t="shared" si="36"/>
        <v/>
      </c>
      <c r="AS16" s="27">
        <f t="shared" si="37"/>
        <v>0</v>
      </c>
      <c r="AT16" s="27" t="str">
        <f t="shared" si="38"/>
        <v/>
      </c>
      <c r="AU16" s="27">
        <f t="shared" si="39"/>
        <v>0</v>
      </c>
      <c r="AV16" s="27" t="e">
        <f t="shared" si="40"/>
        <v>#N/A</v>
      </c>
      <c r="AW16" s="27">
        <f t="shared" si="41"/>
        <v>0</v>
      </c>
      <c r="AX16" s="27" t="e">
        <f t="shared" si="42"/>
        <v>#N/A</v>
      </c>
      <c r="AY16" s="27">
        <f t="shared" si="43"/>
        <v>0</v>
      </c>
      <c r="AZ16" s="27" t="str">
        <f t="shared" si="44"/>
        <v/>
      </c>
      <c r="BA16" s="27">
        <f t="shared" si="45"/>
        <v>0</v>
      </c>
      <c r="BB16" s="27" t="str">
        <f t="shared" si="46"/>
        <v/>
      </c>
      <c r="BC16" s="27">
        <f t="shared" si="47"/>
        <v>0</v>
      </c>
      <c r="BD16" s="27" t="e">
        <f t="shared" si="48"/>
        <v>#N/A</v>
      </c>
      <c r="BE16" s="27">
        <f t="shared" si="49"/>
        <v>0</v>
      </c>
      <c r="BF16" s="27" t="str">
        <f t="shared" si="50"/>
        <v/>
      </c>
      <c r="BG16" s="27">
        <f t="shared" si="51"/>
        <v>0</v>
      </c>
      <c r="BH16" s="27" t="e">
        <f t="shared" si="52"/>
        <v>#N/A</v>
      </c>
      <c r="BI16" s="27">
        <f t="shared" si="53"/>
        <v>0</v>
      </c>
      <c r="BJ16" s="27" t="e">
        <f t="shared" si="54"/>
        <v>#N/A</v>
      </c>
      <c r="BK16" s="27">
        <f t="shared" si="55"/>
        <v>0</v>
      </c>
      <c r="BL16" s="27" t="str">
        <f t="shared" si="56"/>
        <v/>
      </c>
      <c r="BM16" s="27">
        <f t="shared" si="57"/>
        <v>0</v>
      </c>
      <c r="BN16" s="27" t="str">
        <f t="shared" si="58"/>
        <v/>
      </c>
      <c r="BO16" s="27">
        <f t="shared" si="59"/>
        <v>0</v>
      </c>
      <c r="BP16" s="27" t="e">
        <f t="shared" si="60"/>
        <v>#N/A</v>
      </c>
      <c r="BQ16" s="27">
        <f t="shared" si="61"/>
        <v>0</v>
      </c>
      <c r="BR16" s="27" t="e">
        <f t="shared" si="62"/>
        <v>#N/A</v>
      </c>
      <c r="BS16" s="27">
        <f t="shared" si="63"/>
        <v>0</v>
      </c>
      <c r="BT16" s="27" t="str">
        <f t="shared" si="64"/>
        <v/>
      </c>
      <c r="BU16" s="27">
        <f t="shared" si="65"/>
        <v>0</v>
      </c>
      <c r="BV16" s="27" t="e">
        <f t="shared" si="66"/>
        <v>#N/A</v>
      </c>
      <c r="BW16" s="27">
        <f t="shared" si="67"/>
        <v>0</v>
      </c>
      <c r="BX16" s="27" t="str">
        <f t="shared" si="68"/>
        <v/>
      </c>
      <c r="BY16" s="27">
        <f t="shared" si="69"/>
        <v>0</v>
      </c>
      <c r="BZ16" s="27" t="str">
        <f t="shared" si="70"/>
        <v/>
      </c>
      <c r="CA16" s="27">
        <f t="shared" si="71"/>
        <v>0</v>
      </c>
      <c r="CB16" s="27" t="e">
        <f t="shared" si="72"/>
        <v>#N/A</v>
      </c>
      <c r="CC16" s="27">
        <f t="shared" si="73"/>
        <v>0</v>
      </c>
      <c r="CD16" s="27" t="e">
        <f t="shared" si="74"/>
        <v>#N/A</v>
      </c>
      <c r="CE16" s="27">
        <f t="shared" si="75"/>
        <v>0</v>
      </c>
      <c r="CF16" s="27" t="str">
        <f t="shared" si="76"/>
        <v/>
      </c>
      <c r="CG16" s="27">
        <f t="shared" si="77"/>
        <v>0</v>
      </c>
      <c r="CH16" s="27" t="str">
        <f t="shared" si="78"/>
        <v/>
      </c>
      <c r="CI16" s="27">
        <f t="shared" si="79"/>
        <v>0</v>
      </c>
      <c r="CJ16" s="27" t="e">
        <f t="shared" si="80"/>
        <v>#N/A</v>
      </c>
      <c r="CK16" s="27">
        <f t="shared" si="81"/>
        <v>0</v>
      </c>
      <c r="CL16" s="27" t="e">
        <f t="shared" si="82"/>
        <v>#N/A</v>
      </c>
      <c r="CM16" s="27">
        <f t="shared" si="83"/>
        <v>0</v>
      </c>
      <c r="CN16" s="27" t="str">
        <f t="shared" si="84"/>
        <v/>
      </c>
      <c r="CO16" s="27">
        <f t="shared" si="85"/>
        <v>0</v>
      </c>
      <c r="CP16" s="27" t="str">
        <f t="shared" si="86"/>
        <v/>
      </c>
      <c r="CQ16" s="27">
        <f t="shared" si="87"/>
        <v>0</v>
      </c>
      <c r="CR16" s="27" t="e">
        <f t="shared" si="88"/>
        <v>#N/A</v>
      </c>
      <c r="CS16" s="27">
        <f t="shared" si="89"/>
        <v>0</v>
      </c>
      <c r="CT16" s="27" t="e">
        <f t="shared" si="90"/>
        <v>#N/A</v>
      </c>
      <c r="CU16" s="27">
        <f t="shared" si="91"/>
        <v>0</v>
      </c>
      <c r="CV16" s="27" t="str">
        <f t="shared" si="92"/>
        <v/>
      </c>
      <c r="CW16" s="27">
        <f t="shared" si="93"/>
        <v>0</v>
      </c>
      <c r="CX16" s="27" t="str">
        <f t="shared" si="94"/>
        <v/>
      </c>
      <c r="CY16" s="27">
        <f t="shared" si="95"/>
        <v>0</v>
      </c>
      <c r="CZ16" s="27" t="e">
        <f t="shared" si="96"/>
        <v>#N/A</v>
      </c>
      <c r="DA16" s="27">
        <f t="shared" si="97"/>
        <v>0</v>
      </c>
      <c r="DB16" s="27" t="e">
        <f t="shared" si="98"/>
        <v>#N/A</v>
      </c>
      <c r="DC16" s="27">
        <f t="shared" si="99"/>
        <v>0</v>
      </c>
      <c r="DD16" s="27" t="str">
        <f t="shared" si="100"/>
        <v/>
      </c>
      <c r="DE16" s="27">
        <f t="shared" si="101"/>
        <v>0</v>
      </c>
      <c r="DF16" s="27" t="str">
        <f t="shared" si="102"/>
        <v/>
      </c>
      <c r="DG16" s="27">
        <f t="shared" si="103"/>
        <v>0</v>
      </c>
      <c r="DH16" s="27" t="e">
        <f t="shared" si="104"/>
        <v>#N/A</v>
      </c>
      <c r="DI16" s="27">
        <f t="shared" si="105"/>
        <v>0</v>
      </c>
      <c r="DJ16" s="27" t="e">
        <f t="shared" si="106"/>
        <v>#N/A</v>
      </c>
      <c r="DK16" s="27">
        <f t="shared" si="107"/>
        <v>0</v>
      </c>
      <c r="DL16" s="27" t="str">
        <f t="shared" si="108"/>
        <v/>
      </c>
      <c r="DM16" s="27">
        <f t="shared" si="109"/>
        <v>0</v>
      </c>
      <c r="DN16" s="27" t="str">
        <f t="shared" si="110"/>
        <v/>
      </c>
      <c r="DO16" s="27">
        <f t="shared" si="111"/>
        <v>0</v>
      </c>
      <c r="DP16" s="27" t="e">
        <f t="shared" si="112"/>
        <v>#N/A</v>
      </c>
      <c r="DQ16" s="27">
        <f t="shared" si="113"/>
        <v>0</v>
      </c>
      <c r="DR16" s="27" t="e">
        <f t="shared" si="114"/>
        <v>#N/A</v>
      </c>
      <c r="DS16" s="27">
        <f t="shared" si="115"/>
        <v>0</v>
      </c>
      <c r="DT16" s="27" t="str">
        <f t="shared" si="116"/>
        <v/>
      </c>
      <c r="DU16" s="27">
        <f t="shared" si="117"/>
        <v>0</v>
      </c>
      <c r="DV16" s="27" t="e">
        <f t="shared" si="118"/>
        <v>#N/A</v>
      </c>
      <c r="DW16" s="27">
        <f t="shared" si="119"/>
        <v>0</v>
      </c>
      <c r="DX16" s="27" t="str">
        <f t="shared" si="120"/>
        <v/>
      </c>
      <c r="DY16" s="27">
        <f t="shared" si="121"/>
        <v>0</v>
      </c>
      <c r="DZ16" s="27" t="str">
        <f t="shared" si="122"/>
        <v/>
      </c>
      <c r="EA16" s="27">
        <f t="shared" si="123"/>
        <v>0</v>
      </c>
      <c r="EB16" s="27" t="e">
        <f t="shared" si="124"/>
        <v>#N/A</v>
      </c>
      <c r="EC16" s="27">
        <f t="shared" si="125"/>
        <v>0</v>
      </c>
      <c r="ED16" s="27" t="e">
        <f t="shared" si="126"/>
        <v>#N/A</v>
      </c>
      <c r="EE16" s="27">
        <f t="shared" si="127"/>
        <v>0</v>
      </c>
      <c r="EF16" s="27" t="str">
        <f t="shared" si="128"/>
        <v/>
      </c>
      <c r="EG16" s="27">
        <f t="shared" si="129"/>
        <v>0</v>
      </c>
      <c r="EH16" s="27" t="str">
        <f t="shared" si="130"/>
        <v/>
      </c>
      <c r="EI16" s="27">
        <f t="shared" si="131"/>
        <v>0</v>
      </c>
      <c r="EJ16" s="27" t="e">
        <f t="shared" si="132"/>
        <v>#N/A</v>
      </c>
      <c r="EK16" s="27">
        <f t="shared" si="133"/>
        <v>0</v>
      </c>
      <c r="EL16" s="27"/>
    </row>
    <row r="17" spans="1:143" x14ac:dyDescent="0.2">
      <c r="A17" s="44" t="s">
        <v>34</v>
      </c>
      <c r="B17" s="45" t="s">
        <v>68</v>
      </c>
      <c r="C17" s="45">
        <f>G17+K17+O17+S17+W17+AA17+AE17+AI17+AM17+AQ17+AU17+AY17+BC17+BG17+BK17+BO17+BS17+BW17+CA17+CE17+CI17+CM17+CQ17+CU17+CY17+DC17+DG17+DK17+DO17+DS17+DW17+EA17+EE17+EI17</f>
        <v>0</v>
      </c>
      <c r="D17" s="45">
        <f>I17+M17+Q17+U17+Y17+AC17+AG17+AK17+AO17+AS17+AW17+BA17+BE17+BI17+BM17+BQ17+BU17+BY17+CC17+CG17+CK17+CO17+CS17+CW17+DA17+DE17+DI17+DM17+DQ17+DU17+DY17+EC17+EG17+EK17</f>
        <v>0</v>
      </c>
      <c r="E17" s="51">
        <f>C17+D17</f>
        <v>0</v>
      </c>
      <c r="F17" s="27" t="str">
        <f>VLOOKUP($B17,_1._Spieltag,11,0)</f>
        <v/>
      </c>
      <c r="G17" s="27">
        <f>IF(ISNA(F17),0,IF(F17&lt;2,F17*2+1,0))</f>
        <v>0</v>
      </c>
      <c r="H17" s="27" t="e">
        <f>VLOOKUP($B17,_1SA,9,0)</f>
        <v>#N/A</v>
      </c>
      <c r="I17" s="27">
        <f>IF(ISNA(H17),0,IF(H17=2,3,IF(H17=0,1,0)))</f>
        <v>0</v>
      </c>
      <c r="J17" s="27" t="e">
        <f>VLOOKUP($B17,_2._Spieltag,11,0)</f>
        <v>#N/A</v>
      </c>
      <c r="K17" s="27">
        <f>IF(ISNA(J17),0,IF(J17&lt;2,J17*2+1,0))</f>
        <v>0</v>
      </c>
      <c r="L17" s="27" t="str">
        <f>VLOOKUP($B17,_2SA,9,0)</f>
        <v/>
      </c>
      <c r="M17" s="27">
        <f>IF(ISNA(L17),0,IF(L17=2,3,IF(L17=0,1,0)))</f>
        <v>0</v>
      </c>
      <c r="N17" s="27" t="str">
        <f>VLOOKUP($B17,_3._Spieltag,11,0)</f>
        <v/>
      </c>
      <c r="O17" s="27">
        <f>IF(ISNA(N17),0,IF(N17&lt;2,N17*2+1,0))</f>
        <v>0</v>
      </c>
      <c r="P17" s="27" t="e">
        <f>VLOOKUP($B17,_3SA,9,0)</f>
        <v>#N/A</v>
      </c>
      <c r="Q17" s="27">
        <f>IF(ISNA(P17),0,IF(P17=2,3,IF(P17=0,1,0)))</f>
        <v>0</v>
      </c>
      <c r="R17" s="27" t="e">
        <f>VLOOKUP($B17,_4._Spieltag,11,0)</f>
        <v>#N/A</v>
      </c>
      <c r="S17" s="27">
        <f>IF(ISNA(R17),0,IF(R17&lt;2,R17*2+1,0))</f>
        <v>0</v>
      </c>
      <c r="T17" s="27" t="str">
        <f>VLOOKUP($B17,_4SA,9,0)</f>
        <v/>
      </c>
      <c r="U17" s="27">
        <f>IF(ISNA(T17),0,IF(T17=2,3,IF(T17=0,1,0)))</f>
        <v>0</v>
      </c>
      <c r="V17" s="27" t="str">
        <f>VLOOKUP($B17,_5._Spieltag,11,0)</f>
        <v/>
      </c>
      <c r="W17" s="27">
        <f>IF(ISNA(V17),0,IF(V17&lt;2,V17*2+1,0))</f>
        <v>0</v>
      </c>
      <c r="X17" s="27" t="e">
        <f>VLOOKUP($B17,_5SA,9,0)</f>
        <v>#N/A</v>
      </c>
      <c r="Y17" s="27">
        <f>IF(ISNA(X17),0,IF(X17=2,3,IF(X17=0,1,0)))</f>
        <v>0</v>
      </c>
      <c r="Z17" s="27" t="e">
        <f>VLOOKUP($B17,_6._Spieltag,11,0)</f>
        <v>#N/A</v>
      </c>
      <c r="AA17" s="27">
        <f>IF(ISNA(Z17),0,IF(Z17&lt;2,Z17*2+1,0))</f>
        <v>0</v>
      </c>
      <c r="AB17" s="27" t="str">
        <f>VLOOKUP($B17,_6SA,9,0)</f>
        <v/>
      </c>
      <c r="AC17" s="27">
        <f>IF(ISNA(AB17),0,IF(AB17=2,3,IF(AB17=0,1,0)))</f>
        <v>0</v>
      </c>
      <c r="AD17" s="27" t="str">
        <f>VLOOKUP($B17,_7._Spieltag,11,0)</f>
        <v/>
      </c>
      <c r="AE17" s="27">
        <f>IF(ISNA(AD17),0,IF(AD17&lt;2,AD17*2+1,0))</f>
        <v>0</v>
      </c>
      <c r="AF17" s="27" t="e">
        <f>VLOOKUP($B17,_7SA,9,0)</f>
        <v>#N/A</v>
      </c>
      <c r="AG17" s="27">
        <f>IF(ISNA(AF17),0,IF(AF17=2,3,IF(AF17=0,1,0)))</f>
        <v>0</v>
      </c>
      <c r="AH17" s="27" t="str">
        <f>VLOOKUP($B17,_8._Spieltag,11,0)</f>
        <v/>
      </c>
      <c r="AI17" s="27">
        <f>IF(ISNA(AH17),0,IF(AH17&lt;2,AH17*2+1,0))</f>
        <v>0</v>
      </c>
      <c r="AJ17" s="27" t="e">
        <f>VLOOKUP($B17,_8SA,9,0)</f>
        <v>#N/A</v>
      </c>
      <c r="AK17" s="27">
        <f>IF(ISNA(AJ17),0,IF(AJ17=2,3,IF(AJ17=0,1,0)))</f>
        <v>0</v>
      </c>
      <c r="AL17" s="27" t="e">
        <f>VLOOKUP($B17,_9._Spieltag,11,0)</f>
        <v>#N/A</v>
      </c>
      <c r="AM17" s="27">
        <f>IF(ISNA(AL17),0,IF(AL17&lt;2,AL17*2+1,0))</f>
        <v>0</v>
      </c>
      <c r="AN17" s="27" t="str">
        <f>VLOOKUP($B17,_9SA,9,0)</f>
        <v/>
      </c>
      <c r="AO17" s="27">
        <f>IF(ISNA(AN17),0,IF(AN17=2,3,IF(AN17=0,1,0)))</f>
        <v>0</v>
      </c>
      <c r="AP17" s="27" t="str">
        <f>VLOOKUP($B17,_10._Spieltag,11,0)</f>
        <v/>
      </c>
      <c r="AQ17" s="27">
        <f>IF(ISNA(AP17),0,IF(AP17&lt;2,AP17*2+1,0))</f>
        <v>0</v>
      </c>
      <c r="AR17" s="27" t="e">
        <f>VLOOKUP($B17,_10SA,9,0)</f>
        <v>#N/A</v>
      </c>
      <c r="AS17" s="27">
        <f>IF(ISNA(AR17),0,IF(AR17=2,3,IF(AR17=0,1,0)))</f>
        <v>0</v>
      </c>
      <c r="AT17" s="27" t="e">
        <f>VLOOKUP($B17,_11._Spieltag,11,0)</f>
        <v>#N/A</v>
      </c>
      <c r="AU17" s="27">
        <f>IF(ISNA(AT17),0,IF(AT17&lt;2,AT17*2+1,0))</f>
        <v>0</v>
      </c>
      <c r="AV17" s="27" t="str">
        <f>VLOOKUP($B17,_11SA,9,0)</f>
        <v/>
      </c>
      <c r="AW17" s="27">
        <f>IF(ISNA(AV17),0,IF(AV17=2,3,IF(AV17=0,1,0)))</f>
        <v>0</v>
      </c>
      <c r="AX17" s="27" t="str">
        <f>VLOOKUP($B17,_12._Spieltag,11,0)</f>
        <v/>
      </c>
      <c r="AY17" s="27">
        <f>IF(ISNA(AX17),0,IF(AX17&lt;2,AX17*2+1,0))</f>
        <v>0</v>
      </c>
      <c r="AZ17" s="27" t="e">
        <f>VLOOKUP($B17,_12SA,9,0)</f>
        <v>#N/A</v>
      </c>
      <c r="BA17" s="27">
        <f>IF(ISNA(AZ17),0,IF(AZ17=2,3,IF(AZ17=0,1,0)))</f>
        <v>0</v>
      </c>
      <c r="BB17" s="27" t="e">
        <f>VLOOKUP($B17,_13._Spieltag,11,0)</f>
        <v>#N/A</v>
      </c>
      <c r="BC17" s="27">
        <f>IF(ISNA(BB17),0,IF(BB17&lt;2,BB17*2+1,0))</f>
        <v>0</v>
      </c>
      <c r="BD17" s="27" t="str">
        <f>VLOOKUP($B17,_13SA,9,0)</f>
        <v/>
      </c>
      <c r="BE17" s="27">
        <f>IF(ISNA(BD17),0,IF(BD17=2,3,IF(BD17=0,1,0)))</f>
        <v>0</v>
      </c>
      <c r="BF17" s="27" t="str">
        <f>VLOOKUP($B17,_14._Spieltag,11,0)</f>
        <v/>
      </c>
      <c r="BG17" s="27">
        <f>IF(ISNA(BF17),0,IF(BF17&lt;2,BF17*2+1,0))</f>
        <v>0</v>
      </c>
      <c r="BH17" s="27" t="e">
        <f>VLOOKUP($B17,_14SA,9,0)</f>
        <v>#N/A</v>
      </c>
      <c r="BI17" s="27">
        <f>IF(ISNA(BH17),0,IF(BH17=2,3,IF(BH17=0,1,0)))</f>
        <v>0</v>
      </c>
      <c r="BJ17" s="27" t="e">
        <f>VLOOKUP($B17,_15._Spieltag,11,0)</f>
        <v>#N/A</v>
      </c>
      <c r="BK17" s="27">
        <f>IF(ISNA(BJ17),0,IF(BJ17&lt;2,BJ17*2+1,0))</f>
        <v>0</v>
      </c>
      <c r="BL17" s="27" t="str">
        <f>VLOOKUP($B17,_15SA,9,0)</f>
        <v/>
      </c>
      <c r="BM17" s="27">
        <f>IF(ISNA(BL17),0,IF(BL17=2,3,IF(BL17=0,1,0)))</f>
        <v>0</v>
      </c>
      <c r="BN17" s="27" t="str">
        <f>VLOOKUP($B17,_16._Spieltag,11,0)</f>
        <v/>
      </c>
      <c r="BO17" s="27">
        <f>IF(ISNA(BN17),0,IF(BN17&lt;2,BN17*2+1,0))</f>
        <v>0</v>
      </c>
      <c r="BP17" s="27" t="e">
        <f>VLOOKUP($B17,_16SA,9,0)</f>
        <v>#N/A</v>
      </c>
      <c r="BQ17" s="27">
        <f>IF(ISNA(BP17),0,IF(BP17=2,3,IF(BP17=0,1,0)))</f>
        <v>0</v>
      </c>
      <c r="BR17" s="27" t="e">
        <f>VLOOKUP($B17,_17._Spieltag,11,0)</f>
        <v>#N/A</v>
      </c>
      <c r="BS17" s="27">
        <f>IF(ISNA(BR17),0,IF(BR17&lt;2,BR17*2+1,0))</f>
        <v>0</v>
      </c>
      <c r="BT17" s="27" t="str">
        <f>VLOOKUP($B17,_17SA,9,0)</f>
        <v/>
      </c>
      <c r="BU17" s="27">
        <f>IF(ISNA(BT17),0,IF(BT17=2,3,IF(BT17=0,1,0)))</f>
        <v>0</v>
      </c>
      <c r="BV17" s="27" t="e">
        <f>VLOOKUP($B17,_18._Spieltag,11,0)</f>
        <v>#N/A</v>
      </c>
      <c r="BW17" s="27">
        <f>IF(ISNA(BV17),0,IF(BV17&lt;2,BV17*2+1,0))</f>
        <v>0</v>
      </c>
      <c r="BX17" s="27" t="str">
        <f>VLOOKUP($B17,_18SA,9,0)</f>
        <v/>
      </c>
      <c r="BY17" s="27">
        <f>IF(ISNA(BX17),0,IF(BX17=2,3,IF(BX17=0,1,0)))</f>
        <v>0</v>
      </c>
      <c r="BZ17" s="27" t="str">
        <f>VLOOKUP($B17,_19._Spieltag,11,0)</f>
        <v/>
      </c>
      <c r="CA17" s="27">
        <f>IF(ISNA(BZ17),0,IF(BZ17&lt;2,BZ17*2+1,0))</f>
        <v>0</v>
      </c>
      <c r="CB17" s="27" t="e">
        <f>VLOOKUP($B17,_19SA,9,0)</f>
        <v>#N/A</v>
      </c>
      <c r="CC17" s="27">
        <f>IF(ISNA(CB17),0,IF(CB17=2,3,IF(CB17=0,1,0)))</f>
        <v>0</v>
      </c>
      <c r="CD17" s="27" t="e">
        <f>VLOOKUP($B17,_20._Spieltag,11,0)</f>
        <v>#N/A</v>
      </c>
      <c r="CE17" s="27">
        <f>IF(ISNA(CD17),0,IF(CD17&lt;2,CD17*2+1,0))</f>
        <v>0</v>
      </c>
      <c r="CF17" s="27" t="str">
        <f>VLOOKUP($B17,_20SA,9,0)</f>
        <v/>
      </c>
      <c r="CG17" s="27">
        <f>IF(ISNA(CF17),0,IF(CF17=2,3,IF(CF17=0,1,0)))</f>
        <v>0</v>
      </c>
      <c r="CH17" s="27" t="str">
        <f>VLOOKUP($B17,_21._Spieltag,11,0)</f>
        <v/>
      </c>
      <c r="CI17" s="27">
        <f>IF(ISNA(CH17),0,IF(CH17&lt;2,CH17*2+1,0))</f>
        <v>0</v>
      </c>
      <c r="CJ17" s="27" t="e">
        <f>VLOOKUP($B17,_21SA,9,0)</f>
        <v>#N/A</v>
      </c>
      <c r="CK17" s="27">
        <f>IF(ISNA(CJ17),0,IF(CJ17=2,3,IF(CJ17=0,1,0)))</f>
        <v>0</v>
      </c>
      <c r="CL17" s="27" t="e">
        <f>VLOOKUP($B17,_22._Spieltag,11,0)</f>
        <v>#N/A</v>
      </c>
      <c r="CM17" s="27">
        <f>IF(ISNA(CL17),0,IF(CL17&lt;2,CL17*2+1,0))</f>
        <v>0</v>
      </c>
      <c r="CN17" s="27" t="str">
        <f>VLOOKUP($B17,_22SA,9,0)</f>
        <v/>
      </c>
      <c r="CO17" s="27">
        <f>IF(ISNA(CN17),0,IF(CN17=2,3,IF(CN17=0,1,0)))</f>
        <v>0</v>
      </c>
      <c r="CP17" s="27" t="str">
        <f>VLOOKUP($B17,_23._Spieltag,11,0)</f>
        <v/>
      </c>
      <c r="CQ17" s="27">
        <f>IF(ISNA(CP17),0,IF(CP17&lt;2,CP17*2+1,0))</f>
        <v>0</v>
      </c>
      <c r="CR17" s="27" t="e">
        <f>VLOOKUP($B17,_23SA,9,0)</f>
        <v>#N/A</v>
      </c>
      <c r="CS17" s="27">
        <f>IF(ISNA(CR17),0,IF(CR17=2,3,IF(CR17=0,1,0)))</f>
        <v>0</v>
      </c>
      <c r="CT17" s="27" t="e">
        <f>VLOOKUP($B17,_24._Spieltag,11,0)</f>
        <v>#N/A</v>
      </c>
      <c r="CU17" s="27">
        <f>IF(ISNA(CT17),0,IF(CT17&lt;2,CT17*2+1,0))</f>
        <v>0</v>
      </c>
      <c r="CV17" s="27" t="str">
        <f>VLOOKUP($B17,_24SA,9,0)</f>
        <v/>
      </c>
      <c r="CW17" s="27">
        <f>IF(ISNA(CV17),0,IF(CV17=2,3,IF(CV17=0,1,0)))</f>
        <v>0</v>
      </c>
      <c r="CX17" s="27" t="e">
        <f>VLOOKUP($B17,_25._Spieltag,11,0)</f>
        <v>#N/A</v>
      </c>
      <c r="CY17" s="27">
        <f>IF(ISNA(CX17),0,IF(CX17&lt;2,CX17*2+1,0))</f>
        <v>0</v>
      </c>
      <c r="CZ17" s="27" t="str">
        <f>VLOOKUP($B17,_25SA,9,0)</f>
        <v/>
      </c>
      <c r="DA17" s="27">
        <f>IF(ISNA(CZ17),0,IF(CZ17=2,3,IF(CZ17=0,1,0)))</f>
        <v>0</v>
      </c>
      <c r="DB17" s="27" t="str">
        <f>VLOOKUP($B17,_26._Spieltag,11,0)</f>
        <v/>
      </c>
      <c r="DC17" s="27">
        <f>IF(ISNA(DB17),0,IF(DB17&lt;2,DB17*2+1,0))</f>
        <v>0</v>
      </c>
      <c r="DD17" s="27" t="e">
        <f>VLOOKUP($B17,_26SA,9,0)</f>
        <v>#N/A</v>
      </c>
      <c r="DE17" s="27">
        <f>IF(ISNA(DD17),0,IF(DD17=2,3,IF(DD17=0,1,0)))</f>
        <v>0</v>
      </c>
      <c r="DF17" s="27" t="e">
        <f>VLOOKUP($B17,_27._Spieltag,11,0)</f>
        <v>#N/A</v>
      </c>
      <c r="DG17" s="27">
        <f>IF(ISNA(DF17),0,IF(DF17&lt;2,DF17*2+1,0))</f>
        <v>0</v>
      </c>
      <c r="DH17" s="27" t="str">
        <f>VLOOKUP($B17,_27SA,9,0)</f>
        <v/>
      </c>
      <c r="DI17" s="27">
        <f>IF(ISNA(DH17),0,IF(DH17=2,3,IF(DH17=0,1,0)))</f>
        <v>0</v>
      </c>
      <c r="DJ17" s="27" t="str">
        <f>VLOOKUP($B17,_28._Spieltag,11,0)</f>
        <v/>
      </c>
      <c r="DK17" s="27">
        <f>IF(ISNA(DJ17),0,IF(DJ17&lt;2,DJ17*2+1,0))</f>
        <v>0</v>
      </c>
      <c r="DL17" s="27" t="e">
        <f>VLOOKUP($B17,_28SA,9,0)</f>
        <v>#N/A</v>
      </c>
      <c r="DM17" s="27">
        <f>IF(ISNA(DL17),0,IF(DL17=2,3,IF(DL17=0,1,0)))</f>
        <v>0</v>
      </c>
      <c r="DN17" s="27" t="e">
        <f>VLOOKUP($B17,_29._Spieltag,11,0)</f>
        <v>#N/A</v>
      </c>
      <c r="DO17" s="27">
        <f>IF(ISNA(DN17),0,IF(DN17&lt;2,DN17*2+1,0))</f>
        <v>0</v>
      </c>
      <c r="DP17" s="27" t="str">
        <f>VLOOKUP($B17,_29SA,9,0)</f>
        <v/>
      </c>
      <c r="DQ17" s="27">
        <f>IF(ISNA(DP17),0,IF(DP17=2,3,IF(DP17=0,1,0)))</f>
        <v>0</v>
      </c>
      <c r="DR17" s="27" t="str">
        <f>VLOOKUP($B17,_30._Spieltag,11,0)</f>
        <v/>
      </c>
      <c r="DS17" s="27">
        <f>IF(ISNA(DR17),0,IF(DR17&lt;2,DR17*2+1,0))</f>
        <v>0</v>
      </c>
      <c r="DT17" s="27" t="e">
        <f>VLOOKUP($B17,_30SA,9,0)</f>
        <v>#N/A</v>
      </c>
      <c r="DU17" s="27">
        <f>IF(ISNA(DT17),0,IF(DT17=2,3,IF(DT17=0,1,0)))</f>
        <v>0</v>
      </c>
      <c r="DV17" s="27" t="e">
        <f>VLOOKUP($B17,_31._Spieltag,11,0)</f>
        <v>#N/A</v>
      </c>
      <c r="DW17" s="27">
        <f>IF(ISNA(DV17),0,IF(DV17&lt;2,DV17*2+1,0))</f>
        <v>0</v>
      </c>
      <c r="DX17" s="27" t="str">
        <f>VLOOKUP($B17,_31SA,9,0)</f>
        <v/>
      </c>
      <c r="DY17" s="27">
        <f>IF(ISNA(DX17),0,IF(DX17=2,3,IF(DX17=0,1,0)))</f>
        <v>0</v>
      </c>
      <c r="DZ17" s="27" t="str">
        <f>VLOOKUP($B17,_32._Spieltag,11,0)</f>
        <v/>
      </c>
      <c r="EA17" s="27">
        <f>IF(ISNA(DZ17),0,IF(DZ17&lt;2,DZ17*2+1,0))</f>
        <v>0</v>
      </c>
      <c r="EB17" s="27" t="e">
        <f>VLOOKUP($B17,_32SA,9,0)</f>
        <v>#N/A</v>
      </c>
      <c r="EC17" s="27">
        <f>IF(ISNA(EB17),0,IF(EB17=2,3,IF(EB17=0,1,0)))</f>
        <v>0</v>
      </c>
      <c r="ED17" s="27" t="e">
        <f>VLOOKUP($B17,_33._Spieltag,11,0)</f>
        <v>#N/A</v>
      </c>
      <c r="EE17" s="27">
        <f>IF(ISNA(ED17),0,IF(ED17&lt;2,ED17*2+1,0))</f>
        <v>0</v>
      </c>
      <c r="EF17" s="27" t="str">
        <f>VLOOKUP($B17,_33SA,9,0)</f>
        <v/>
      </c>
      <c r="EG17" s="27">
        <f>IF(ISNA(EF17),0,IF(EF17=2,3,IF(EF17=0,1,0)))</f>
        <v>0</v>
      </c>
      <c r="EH17" s="27" t="str">
        <f>VLOOKUP($B17,_34._Spieltag,11,0)</f>
        <v/>
      </c>
      <c r="EI17" s="27">
        <f>IF(ISNA(EH17),0,IF(EH17&lt;2,EH17*2+1,0))</f>
        <v>0</v>
      </c>
      <c r="EJ17" s="27" t="e">
        <f>VLOOKUP($B17,_34SA,9,0)</f>
        <v>#N/A</v>
      </c>
      <c r="EK17" s="27">
        <f>IF(ISNA(EJ17),0,IF(EJ17=2,3,IF(EJ17=0,1,0)))</f>
        <v>0</v>
      </c>
      <c r="EL17" s="27"/>
    </row>
    <row r="18" spans="1:143" x14ac:dyDescent="0.2">
      <c r="A18" s="44" t="s">
        <v>35</v>
      </c>
      <c r="B18" s="45" t="s">
        <v>95</v>
      </c>
      <c r="C18" s="45">
        <f>G18+K18+O18+S18+W18+AA18+AE18+AI18+AM18+AQ18+AU18+AY18+BC18+BG18+BK18+BO18+BS18+BW18+CA18+CE18+CI18+CM18+CQ18+CU18+CY18+DC18+DG18+DK18+DO18+DS18+DW18+EA18+EE18+EI18</f>
        <v>0</v>
      </c>
      <c r="D18" s="45">
        <f>I18+M18+Q18+U18+Y18+AC18+AG18+AK18+AO18+AS18+AW18+BA18+BE18+BI18+BM18+BQ18+BU18+BY18+CC18+CG18+CK18+CO18+CS18+CW18+DA18+DE18+DI18+DM18+DQ18+DU18+DY18+EC18+EG18+EK18</f>
        <v>0</v>
      </c>
      <c r="E18" s="51">
        <f>C18+D18</f>
        <v>0</v>
      </c>
      <c r="F18" s="27" t="str">
        <f t="shared" si="134"/>
        <v/>
      </c>
      <c r="G18" s="27">
        <f t="shared" si="0"/>
        <v>0</v>
      </c>
      <c r="H18" s="27" t="e">
        <f t="shared" si="135"/>
        <v>#N/A</v>
      </c>
      <c r="I18" s="27">
        <f t="shared" si="1"/>
        <v>0</v>
      </c>
      <c r="J18" s="27" t="e">
        <f t="shared" si="2"/>
        <v>#N/A</v>
      </c>
      <c r="K18" s="27">
        <f t="shared" si="3"/>
        <v>0</v>
      </c>
      <c r="L18" s="27" t="str">
        <f t="shared" si="4"/>
        <v/>
      </c>
      <c r="M18" s="27">
        <f t="shared" si="5"/>
        <v>0</v>
      </c>
      <c r="N18" s="27" t="e">
        <f t="shared" si="6"/>
        <v>#N/A</v>
      </c>
      <c r="O18" s="27">
        <f t="shared" si="7"/>
        <v>0</v>
      </c>
      <c r="P18" s="27" t="str">
        <f t="shared" si="8"/>
        <v/>
      </c>
      <c r="Q18" s="27">
        <f t="shared" si="9"/>
        <v>0</v>
      </c>
      <c r="R18" s="27" t="str">
        <f t="shared" si="10"/>
        <v/>
      </c>
      <c r="S18" s="27">
        <f t="shared" si="11"/>
        <v>0</v>
      </c>
      <c r="T18" s="27" t="e">
        <f t="shared" si="12"/>
        <v>#N/A</v>
      </c>
      <c r="U18" s="27">
        <f t="shared" si="13"/>
        <v>0</v>
      </c>
      <c r="V18" s="27" t="e">
        <f t="shared" si="14"/>
        <v>#N/A</v>
      </c>
      <c r="W18" s="27">
        <f t="shared" si="15"/>
        <v>0</v>
      </c>
      <c r="X18" s="27" t="str">
        <f t="shared" si="16"/>
        <v/>
      </c>
      <c r="Y18" s="27">
        <f t="shared" si="17"/>
        <v>0</v>
      </c>
      <c r="Z18" s="27" t="str">
        <f t="shared" si="18"/>
        <v/>
      </c>
      <c r="AA18" s="27">
        <f t="shared" si="19"/>
        <v>0</v>
      </c>
      <c r="AB18" s="27" t="e">
        <f t="shared" si="20"/>
        <v>#N/A</v>
      </c>
      <c r="AC18" s="27">
        <f t="shared" si="21"/>
        <v>0</v>
      </c>
      <c r="AD18" s="27" t="e">
        <f t="shared" si="22"/>
        <v>#N/A</v>
      </c>
      <c r="AE18" s="27">
        <f t="shared" si="23"/>
        <v>0</v>
      </c>
      <c r="AF18" s="27" t="str">
        <f t="shared" si="24"/>
        <v/>
      </c>
      <c r="AG18" s="27">
        <f t="shared" si="25"/>
        <v>0</v>
      </c>
      <c r="AH18" s="27" t="str">
        <f t="shared" si="26"/>
        <v/>
      </c>
      <c r="AI18" s="27">
        <f t="shared" si="27"/>
        <v>0</v>
      </c>
      <c r="AJ18" s="27" t="e">
        <f t="shared" si="28"/>
        <v>#N/A</v>
      </c>
      <c r="AK18" s="27">
        <f t="shared" si="29"/>
        <v>0</v>
      </c>
      <c r="AL18" s="27" t="e">
        <f t="shared" si="30"/>
        <v>#N/A</v>
      </c>
      <c r="AM18" s="27">
        <f t="shared" si="31"/>
        <v>0</v>
      </c>
      <c r="AN18" s="27" t="str">
        <f t="shared" si="32"/>
        <v/>
      </c>
      <c r="AO18" s="27">
        <f t="shared" si="33"/>
        <v>0</v>
      </c>
      <c r="AP18" s="27" t="str">
        <f t="shared" si="34"/>
        <v/>
      </c>
      <c r="AQ18" s="27">
        <f t="shared" si="35"/>
        <v>0</v>
      </c>
      <c r="AR18" s="27" t="e">
        <f t="shared" si="36"/>
        <v>#N/A</v>
      </c>
      <c r="AS18" s="27">
        <f t="shared" si="37"/>
        <v>0</v>
      </c>
      <c r="AT18" s="27" t="e">
        <f t="shared" si="38"/>
        <v>#N/A</v>
      </c>
      <c r="AU18" s="27">
        <f t="shared" si="39"/>
        <v>0</v>
      </c>
      <c r="AV18" s="27" t="str">
        <f t="shared" si="40"/>
        <v/>
      </c>
      <c r="AW18" s="27">
        <f t="shared" si="41"/>
        <v>0</v>
      </c>
      <c r="AX18" s="27" t="str">
        <f t="shared" si="42"/>
        <v/>
      </c>
      <c r="AY18" s="27">
        <f t="shared" si="43"/>
        <v>0</v>
      </c>
      <c r="AZ18" s="27" t="e">
        <f t="shared" si="44"/>
        <v>#N/A</v>
      </c>
      <c r="BA18" s="27">
        <f t="shared" si="45"/>
        <v>0</v>
      </c>
      <c r="BB18" s="27" t="e">
        <f t="shared" si="46"/>
        <v>#N/A</v>
      </c>
      <c r="BC18" s="27">
        <f t="shared" si="47"/>
        <v>0</v>
      </c>
      <c r="BD18" s="27" t="str">
        <f t="shared" si="48"/>
        <v/>
      </c>
      <c r="BE18" s="27">
        <f t="shared" si="49"/>
        <v>0</v>
      </c>
      <c r="BF18" s="27" t="str">
        <f t="shared" si="50"/>
        <v/>
      </c>
      <c r="BG18" s="27">
        <f t="shared" si="51"/>
        <v>0</v>
      </c>
      <c r="BH18" s="27" t="e">
        <f t="shared" si="52"/>
        <v>#N/A</v>
      </c>
      <c r="BI18" s="27">
        <f t="shared" si="53"/>
        <v>0</v>
      </c>
      <c r="BJ18" s="27" t="e">
        <f t="shared" si="54"/>
        <v>#N/A</v>
      </c>
      <c r="BK18" s="27">
        <f t="shared" si="55"/>
        <v>0</v>
      </c>
      <c r="BL18" s="27" t="str">
        <f t="shared" si="56"/>
        <v/>
      </c>
      <c r="BM18" s="27">
        <f t="shared" si="57"/>
        <v>0</v>
      </c>
      <c r="BN18" s="27" t="str">
        <f t="shared" si="58"/>
        <v/>
      </c>
      <c r="BO18" s="27">
        <f t="shared" si="59"/>
        <v>0</v>
      </c>
      <c r="BP18" s="27" t="e">
        <f t="shared" si="60"/>
        <v>#N/A</v>
      </c>
      <c r="BQ18" s="27">
        <f t="shared" si="61"/>
        <v>0</v>
      </c>
      <c r="BR18" s="27" t="e">
        <f t="shared" si="62"/>
        <v>#N/A</v>
      </c>
      <c r="BS18" s="27">
        <f t="shared" si="63"/>
        <v>0</v>
      </c>
      <c r="BT18" s="27" t="str">
        <f t="shared" si="64"/>
        <v/>
      </c>
      <c r="BU18" s="27">
        <f t="shared" si="65"/>
        <v>0</v>
      </c>
      <c r="BV18" s="27" t="e">
        <f t="shared" si="66"/>
        <v>#N/A</v>
      </c>
      <c r="BW18" s="27">
        <f t="shared" si="67"/>
        <v>0</v>
      </c>
      <c r="BX18" s="27" t="str">
        <f t="shared" si="68"/>
        <v/>
      </c>
      <c r="BY18" s="27">
        <f t="shared" si="69"/>
        <v>0</v>
      </c>
      <c r="BZ18" s="27" t="str">
        <f t="shared" si="70"/>
        <v/>
      </c>
      <c r="CA18" s="27">
        <f t="shared" si="71"/>
        <v>0</v>
      </c>
      <c r="CB18" s="27" t="e">
        <f t="shared" si="72"/>
        <v>#N/A</v>
      </c>
      <c r="CC18" s="27">
        <f t="shared" si="73"/>
        <v>0</v>
      </c>
      <c r="CD18" s="27" t="str">
        <f t="shared" si="74"/>
        <v/>
      </c>
      <c r="CE18" s="27">
        <f t="shared" si="75"/>
        <v>0</v>
      </c>
      <c r="CF18" s="27" t="e">
        <f t="shared" si="76"/>
        <v>#N/A</v>
      </c>
      <c r="CG18" s="27">
        <f t="shared" si="77"/>
        <v>0</v>
      </c>
      <c r="CH18" s="27" t="e">
        <f t="shared" si="78"/>
        <v>#N/A</v>
      </c>
      <c r="CI18" s="27">
        <f t="shared" si="79"/>
        <v>0</v>
      </c>
      <c r="CJ18" s="27" t="str">
        <f t="shared" si="80"/>
        <v/>
      </c>
      <c r="CK18" s="27">
        <f t="shared" si="81"/>
        <v>0</v>
      </c>
      <c r="CL18" s="27" t="str">
        <f t="shared" si="82"/>
        <v/>
      </c>
      <c r="CM18" s="27">
        <f t="shared" si="83"/>
        <v>0</v>
      </c>
      <c r="CN18" s="27" t="e">
        <f t="shared" si="84"/>
        <v>#N/A</v>
      </c>
      <c r="CO18" s="27">
        <f t="shared" si="85"/>
        <v>0</v>
      </c>
      <c r="CP18" s="27" t="e">
        <f t="shared" si="86"/>
        <v>#N/A</v>
      </c>
      <c r="CQ18" s="27">
        <f t="shared" si="87"/>
        <v>0</v>
      </c>
      <c r="CR18" s="27" t="str">
        <f t="shared" si="88"/>
        <v/>
      </c>
      <c r="CS18" s="27">
        <f t="shared" si="89"/>
        <v>0</v>
      </c>
      <c r="CT18" s="27" t="str">
        <f t="shared" si="90"/>
        <v/>
      </c>
      <c r="CU18" s="27">
        <f t="shared" si="91"/>
        <v>0</v>
      </c>
      <c r="CV18" s="27" t="e">
        <f t="shared" si="92"/>
        <v>#N/A</v>
      </c>
      <c r="CW18" s="27">
        <f t="shared" si="93"/>
        <v>0</v>
      </c>
      <c r="CX18" s="27" t="e">
        <f t="shared" si="94"/>
        <v>#N/A</v>
      </c>
      <c r="CY18" s="27">
        <f t="shared" si="95"/>
        <v>0</v>
      </c>
      <c r="CZ18" s="27" t="str">
        <f t="shared" si="96"/>
        <v/>
      </c>
      <c r="DA18" s="27">
        <f t="shared" si="97"/>
        <v>0</v>
      </c>
      <c r="DB18" s="27" t="str">
        <f t="shared" si="98"/>
        <v/>
      </c>
      <c r="DC18" s="27">
        <f t="shared" si="99"/>
        <v>0</v>
      </c>
      <c r="DD18" s="27" t="e">
        <f t="shared" si="100"/>
        <v>#N/A</v>
      </c>
      <c r="DE18" s="27">
        <f t="shared" si="101"/>
        <v>0</v>
      </c>
      <c r="DF18" s="27" t="e">
        <f t="shared" si="102"/>
        <v>#N/A</v>
      </c>
      <c r="DG18" s="27">
        <f t="shared" si="103"/>
        <v>0</v>
      </c>
      <c r="DH18" s="27" t="str">
        <f t="shared" si="104"/>
        <v/>
      </c>
      <c r="DI18" s="27">
        <f t="shared" si="105"/>
        <v>0</v>
      </c>
      <c r="DJ18" s="27" t="str">
        <f t="shared" si="106"/>
        <v/>
      </c>
      <c r="DK18" s="27">
        <f t="shared" si="107"/>
        <v>0</v>
      </c>
      <c r="DL18" s="27" t="e">
        <f t="shared" si="108"/>
        <v>#N/A</v>
      </c>
      <c r="DM18" s="27">
        <f t="shared" si="109"/>
        <v>0</v>
      </c>
      <c r="DN18" s="27" t="e">
        <f t="shared" si="110"/>
        <v>#N/A</v>
      </c>
      <c r="DO18" s="27">
        <f t="shared" si="111"/>
        <v>0</v>
      </c>
      <c r="DP18" s="27" t="str">
        <f t="shared" si="112"/>
        <v/>
      </c>
      <c r="DQ18" s="27">
        <f t="shared" si="113"/>
        <v>0</v>
      </c>
      <c r="DR18" s="27" t="str">
        <f t="shared" si="114"/>
        <v/>
      </c>
      <c r="DS18" s="27">
        <f t="shared" si="115"/>
        <v>0</v>
      </c>
      <c r="DT18" s="27" t="e">
        <f t="shared" si="116"/>
        <v>#N/A</v>
      </c>
      <c r="DU18" s="27">
        <f t="shared" si="117"/>
        <v>0</v>
      </c>
      <c r="DV18" s="27" t="e">
        <f t="shared" si="118"/>
        <v>#N/A</v>
      </c>
      <c r="DW18" s="27">
        <f t="shared" si="119"/>
        <v>0</v>
      </c>
      <c r="DX18" s="27" t="str">
        <f t="shared" si="120"/>
        <v/>
      </c>
      <c r="DY18" s="27">
        <f t="shared" si="121"/>
        <v>0</v>
      </c>
      <c r="DZ18" s="27" t="str">
        <f t="shared" si="122"/>
        <v/>
      </c>
      <c r="EA18" s="27">
        <f t="shared" si="123"/>
        <v>0</v>
      </c>
      <c r="EB18" s="27" t="e">
        <f t="shared" si="124"/>
        <v>#N/A</v>
      </c>
      <c r="EC18" s="27">
        <f t="shared" si="125"/>
        <v>0</v>
      </c>
      <c r="ED18" s="27" t="e">
        <f t="shared" si="126"/>
        <v>#N/A</v>
      </c>
      <c r="EE18" s="27">
        <f t="shared" si="127"/>
        <v>0</v>
      </c>
      <c r="EF18" s="27" t="str">
        <f t="shared" si="128"/>
        <v/>
      </c>
      <c r="EG18" s="27">
        <f t="shared" si="129"/>
        <v>0</v>
      </c>
      <c r="EH18" s="27" t="str">
        <f t="shared" si="130"/>
        <v/>
      </c>
      <c r="EI18" s="27">
        <f t="shared" si="131"/>
        <v>0</v>
      </c>
      <c r="EJ18" s="27" t="e">
        <f t="shared" si="132"/>
        <v>#N/A</v>
      </c>
      <c r="EK18" s="27">
        <f t="shared" si="133"/>
        <v>0</v>
      </c>
      <c r="EL18" s="27"/>
    </row>
    <row r="19" spans="1:143" x14ac:dyDescent="0.2">
      <c r="A19" s="44" t="s">
        <v>36</v>
      </c>
      <c r="B19" s="45" t="s">
        <v>79</v>
      </c>
      <c r="C19" s="45">
        <f>G19+K19+O19+S19+W19+AA19+AE19+AI19+AM19+AQ19+AU19+AY19+BC19+BG19+BK19+BO19+BS19+BW19+CA19+CE19+CI19+CM19+CQ19+CU19+CY19+DC19+DG19+DK19+DO19+DS19+DW19+EA19+EE19+EI19</f>
        <v>0</v>
      </c>
      <c r="D19" s="45">
        <f>I19+M19+Q19+U19+Y19+AC19+AG19+AK19+AO19+AS19+AW19+BA19+BE19+BI19+BM19+BQ19+BU19+BY19+CC19+CG19+CK19+CO19+CS19+CW19+DA19+DE19+DI19+DM19+DQ19+DU19+DY19+EC19+EG19+EK19</f>
        <v>0</v>
      </c>
      <c r="E19" s="51">
        <f>C19+D19</f>
        <v>0</v>
      </c>
      <c r="F19" s="27" t="e">
        <f t="shared" si="134"/>
        <v>#N/A</v>
      </c>
      <c r="G19" s="27">
        <f t="shared" si="0"/>
        <v>0</v>
      </c>
      <c r="H19" s="27" t="str">
        <f t="shared" si="135"/>
        <v/>
      </c>
      <c r="I19" s="27">
        <f t="shared" si="1"/>
        <v>0</v>
      </c>
      <c r="J19" s="27" t="str">
        <f t="shared" si="2"/>
        <v/>
      </c>
      <c r="K19" s="27">
        <f t="shared" si="3"/>
        <v>0</v>
      </c>
      <c r="L19" s="27" t="e">
        <f t="shared" si="4"/>
        <v>#N/A</v>
      </c>
      <c r="M19" s="27">
        <f t="shared" si="5"/>
        <v>0</v>
      </c>
      <c r="N19" s="27" t="e">
        <f t="shared" si="6"/>
        <v>#N/A</v>
      </c>
      <c r="O19" s="27">
        <f t="shared" si="7"/>
        <v>0</v>
      </c>
      <c r="P19" s="27" t="str">
        <f t="shared" si="8"/>
        <v/>
      </c>
      <c r="Q19" s="27">
        <f t="shared" si="9"/>
        <v>0</v>
      </c>
      <c r="R19" s="27" t="str">
        <f t="shared" si="10"/>
        <v/>
      </c>
      <c r="S19" s="27">
        <f t="shared" si="11"/>
        <v>0</v>
      </c>
      <c r="T19" s="27" t="e">
        <f t="shared" si="12"/>
        <v>#N/A</v>
      </c>
      <c r="U19" s="27">
        <f t="shared" si="13"/>
        <v>0</v>
      </c>
      <c r="V19" s="27" t="e">
        <f t="shared" si="14"/>
        <v>#N/A</v>
      </c>
      <c r="W19" s="27">
        <f t="shared" si="15"/>
        <v>0</v>
      </c>
      <c r="X19" s="27" t="str">
        <f t="shared" si="16"/>
        <v/>
      </c>
      <c r="Y19" s="27">
        <f t="shared" si="17"/>
        <v>0</v>
      </c>
      <c r="Z19" s="27" t="str">
        <f t="shared" si="18"/>
        <v/>
      </c>
      <c r="AA19" s="27">
        <f t="shared" si="19"/>
        <v>0</v>
      </c>
      <c r="AB19" s="27" t="e">
        <f t="shared" si="20"/>
        <v>#N/A</v>
      </c>
      <c r="AC19" s="27">
        <f t="shared" si="21"/>
        <v>0</v>
      </c>
      <c r="AD19" s="27" t="e">
        <f t="shared" si="22"/>
        <v>#N/A</v>
      </c>
      <c r="AE19" s="27">
        <f t="shared" si="23"/>
        <v>0</v>
      </c>
      <c r="AF19" s="27" t="str">
        <f t="shared" si="24"/>
        <v/>
      </c>
      <c r="AG19" s="27">
        <f t="shared" si="25"/>
        <v>0</v>
      </c>
      <c r="AH19" s="27" t="str">
        <f t="shared" si="26"/>
        <v/>
      </c>
      <c r="AI19" s="27">
        <f t="shared" si="27"/>
        <v>0</v>
      </c>
      <c r="AJ19" s="27" t="e">
        <f t="shared" si="28"/>
        <v>#N/A</v>
      </c>
      <c r="AK19" s="27">
        <f t="shared" si="29"/>
        <v>0</v>
      </c>
      <c r="AL19" s="27" t="e">
        <f t="shared" si="30"/>
        <v>#N/A</v>
      </c>
      <c r="AM19" s="27">
        <f t="shared" si="31"/>
        <v>0</v>
      </c>
      <c r="AN19" s="27" t="str">
        <f t="shared" si="32"/>
        <v/>
      </c>
      <c r="AO19" s="27">
        <f t="shared" si="33"/>
        <v>0</v>
      </c>
      <c r="AP19" s="27" t="str">
        <f t="shared" si="34"/>
        <v/>
      </c>
      <c r="AQ19" s="27">
        <f t="shared" si="35"/>
        <v>0</v>
      </c>
      <c r="AR19" s="27" t="e">
        <f t="shared" si="36"/>
        <v>#N/A</v>
      </c>
      <c r="AS19" s="27">
        <f t="shared" si="37"/>
        <v>0</v>
      </c>
      <c r="AT19" s="27" t="str">
        <f t="shared" si="38"/>
        <v/>
      </c>
      <c r="AU19" s="27">
        <f t="shared" si="39"/>
        <v>0</v>
      </c>
      <c r="AV19" s="27" t="e">
        <f t="shared" si="40"/>
        <v>#N/A</v>
      </c>
      <c r="AW19" s="27">
        <f t="shared" si="41"/>
        <v>0</v>
      </c>
      <c r="AX19" s="27" t="e">
        <f t="shared" si="42"/>
        <v>#N/A</v>
      </c>
      <c r="AY19" s="27">
        <f t="shared" si="43"/>
        <v>0</v>
      </c>
      <c r="AZ19" s="27" t="str">
        <f t="shared" si="44"/>
        <v/>
      </c>
      <c r="BA19" s="27">
        <f t="shared" si="45"/>
        <v>0</v>
      </c>
      <c r="BB19" s="27" t="str">
        <f t="shared" si="46"/>
        <v/>
      </c>
      <c r="BC19" s="27">
        <f t="shared" si="47"/>
        <v>0</v>
      </c>
      <c r="BD19" s="27" t="e">
        <f t="shared" si="48"/>
        <v>#N/A</v>
      </c>
      <c r="BE19" s="27">
        <f t="shared" si="49"/>
        <v>0</v>
      </c>
      <c r="BF19" s="27" t="e">
        <f t="shared" si="50"/>
        <v>#N/A</v>
      </c>
      <c r="BG19" s="27">
        <f t="shared" si="51"/>
        <v>0</v>
      </c>
      <c r="BH19" s="27" t="str">
        <f t="shared" si="52"/>
        <v/>
      </c>
      <c r="BI19" s="27">
        <f t="shared" si="53"/>
        <v>0</v>
      </c>
      <c r="BJ19" s="27" t="str">
        <f t="shared" si="54"/>
        <v/>
      </c>
      <c r="BK19" s="27">
        <f t="shared" si="55"/>
        <v>0</v>
      </c>
      <c r="BL19" s="27" t="e">
        <f t="shared" si="56"/>
        <v>#N/A</v>
      </c>
      <c r="BM19" s="27">
        <f t="shared" si="57"/>
        <v>0</v>
      </c>
      <c r="BN19" s="27" t="e">
        <f t="shared" si="58"/>
        <v>#N/A</v>
      </c>
      <c r="BO19" s="27">
        <f t="shared" si="59"/>
        <v>0</v>
      </c>
      <c r="BP19" s="27" t="str">
        <f t="shared" si="60"/>
        <v/>
      </c>
      <c r="BQ19" s="27">
        <f t="shared" si="61"/>
        <v>0</v>
      </c>
      <c r="BR19" s="27" t="str">
        <f t="shared" si="62"/>
        <v/>
      </c>
      <c r="BS19" s="27">
        <f t="shared" si="63"/>
        <v>0</v>
      </c>
      <c r="BT19" s="27" t="e">
        <f t="shared" si="64"/>
        <v>#N/A</v>
      </c>
      <c r="BU19" s="27">
        <f t="shared" si="65"/>
        <v>0</v>
      </c>
      <c r="BV19" s="27" t="str">
        <f t="shared" si="66"/>
        <v/>
      </c>
      <c r="BW19" s="27">
        <f t="shared" si="67"/>
        <v>0</v>
      </c>
      <c r="BX19" s="27" t="e">
        <f t="shared" si="68"/>
        <v>#N/A</v>
      </c>
      <c r="BY19" s="27">
        <f t="shared" si="69"/>
        <v>0</v>
      </c>
      <c r="BZ19" s="27" t="e">
        <f t="shared" si="70"/>
        <v>#N/A</v>
      </c>
      <c r="CA19" s="27">
        <f t="shared" si="71"/>
        <v>0</v>
      </c>
      <c r="CB19" s="27" t="str">
        <f t="shared" si="72"/>
        <v/>
      </c>
      <c r="CC19" s="27">
        <f t="shared" si="73"/>
        <v>0</v>
      </c>
      <c r="CD19" s="27" t="str">
        <f t="shared" si="74"/>
        <v/>
      </c>
      <c r="CE19" s="27">
        <f t="shared" si="75"/>
        <v>0</v>
      </c>
      <c r="CF19" s="27" t="e">
        <f t="shared" si="76"/>
        <v>#N/A</v>
      </c>
      <c r="CG19" s="27">
        <f t="shared" si="77"/>
        <v>0</v>
      </c>
      <c r="CH19" s="27" t="e">
        <f t="shared" si="78"/>
        <v>#N/A</v>
      </c>
      <c r="CI19" s="27">
        <f t="shared" si="79"/>
        <v>0</v>
      </c>
      <c r="CJ19" s="27" t="str">
        <f t="shared" si="80"/>
        <v/>
      </c>
      <c r="CK19" s="27">
        <f t="shared" si="81"/>
        <v>0</v>
      </c>
      <c r="CL19" s="27" t="str">
        <f t="shared" si="82"/>
        <v/>
      </c>
      <c r="CM19" s="27">
        <f t="shared" si="83"/>
        <v>0</v>
      </c>
      <c r="CN19" s="27" t="e">
        <f t="shared" si="84"/>
        <v>#N/A</v>
      </c>
      <c r="CO19" s="27">
        <f t="shared" si="85"/>
        <v>0</v>
      </c>
      <c r="CP19" s="27" t="e">
        <f t="shared" si="86"/>
        <v>#N/A</v>
      </c>
      <c r="CQ19" s="27">
        <f t="shared" si="87"/>
        <v>0</v>
      </c>
      <c r="CR19" s="27" t="str">
        <f t="shared" si="88"/>
        <v/>
      </c>
      <c r="CS19" s="27">
        <f t="shared" si="89"/>
        <v>0</v>
      </c>
      <c r="CT19" s="27" t="str">
        <f t="shared" si="90"/>
        <v/>
      </c>
      <c r="CU19" s="27">
        <f t="shared" si="91"/>
        <v>0</v>
      </c>
      <c r="CV19" s="27" t="e">
        <f t="shared" si="92"/>
        <v>#N/A</v>
      </c>
      <c r="CW19" s="27">
        <f t="shared" si="93"/>
        <v>0</v>
      </c>
      <c r="CX19" s="27" t="e">
        <f t="shared" si="94"/>
        <v>#N/A</v>
      </c>
      <c r="CY19" s="27">
        <f t="shared" si="95"/>
        <v>0</v>
      </c>
      <c r="CZ19" s="27" t="str">
        <f t="shared" si="96"/>
        <v/>
      </c>
      <c r="DA19" s="27">
        <f t="shared" si="97"/>
        <v>0</v>
      </c>
      <c r="DB19" s="27" t="str">
        <f t="shared" si="98"/>
        <v/>
      </c>
      <c r="DC19" s="27">
        <f t="shared" si="99"/>
        <v>0</v>
      </c>
      <c r="DD19" s="27" t="e">
        <f t="shared" si="100"/>
        <v>#N/A</v>
      </c>
      <c r="DE19" s="27">
        <f t="shared" si="101"/>
        <v>0</v>
      </c>
      <c r="DF19" s="27" t="e">
        <f t="shared" si="102"/>
        <v>#N/A</v>
      </c>
      <c r="DG19" s="27">
        <f t="shared" si="103"/>
        <v>0</v>
      </c>
      <c r="DH19" s="27" t="str">
        <f t="shared" si="104"/>
        <v/>
      </c>
      <c r="DI19" s="27">
        <f t="shared" si="105"/>
        <v>0</v>
      </c>
      <c r="DJ19" s="27" t="e">
        <f t="shared" si="106"/>
        <v>#N/A</v>
      </c>
      <c r="DK19" s="27">
        <f t="shared" si="107"/>
        <v>0</v>
      </c>
      <c r="DL19" s="27" t="str">
        <f t="shared" si="108"/>
        <v/>
      </c>
      <c r="DM19" s="27">
        <f t="shared" si="109"/>
        <v>0</v>
      </c>
      <c r="DN19" s="27" t="str">
        <f t="shared" si="110"/>
        <v/>
      </c>
      <c r="DO19" s="27">
        <f t="shared" si="111"/>
        <v>0</v>
      </c>
      <c r="DP19" s="27" t="e">
        <f t="shared" si="112"/>
        <v>#N/A</v>
      </c>
      <c r="DQ19" s="27">
        <f t="shared" si="113"/>
        <v>0</v>
      </c>
      <c r="DR19" s="27" t="e">
        <f t="shared" si="114"/>
        <v>#N/A</v>
      </c>
      <c r="DS19" s="27">
        <f t="shared" si="115"/>
        <v>0</v>
      </c>
      <c r="DT19" s="27" t="str">
        <f t="shared" si="116"/>
        <v/>
      </c>
      <c r="DU19" s="27">
        <f t="shared" si="117"/>
        <v>0</v>
      </c>
      <c r="DV19" s="27" t="str">
        <f t="shared" si="118"/>
        <v/>
      </c>
      <c r="DW19" s="27">
        <f t="shared" si="119"/>
        <v>0</v>
      </c>
      <c r="DX19" s="27" t="e">
        <f t="shared" si="120"/>
        <v>#N/A</v>
      </c>
      <c r="DY19" s="27">
        <f t="shared" si="121"/>
        <v>0</v>
      </c>
      <c r="DZ19" s="27" t="e">
        <f t="shared" si="122"/>
        <v>#N/A</v>
      </c>
      <c r="EA19" s="27">
        <f t="shared" si="123"/>
        <v>0</v>
      </c>
      <c r="EB19" s="27" t="str">
        <f t="shared" si="124"/>
        <v/>
      </c>
      <c r="EC19" s="27">
        <f t="shared" si="125"/>
        <v>0</v>
      </c>
      <c r="ED19" s="27" t="str">
        <f t="shared" si="126"/>
        <v/>
      </c>
      <c r="EE19" s="27">
        <f t="shared" si="127"/>
        <v>0</v>
      </c>
      <c r="EF19" s="27" t="e">
        <f t="shared" si="128"/>
        <v>#N/A</v>
      </c>
      <c r="EG19" s="27">
        <f t="shared" si="129"/>
        <v>0</v>
      </c>
      <c r="EH19" s="27" t="e">
        <f t="shared" si="130"/>
        <v>#N/A</v>
      </c>
      <c r="EI19" s="27">
        <f t="shared" si="131"/>
        <v>0</v>
      </c>
      <c r="EJ19" s="27" t="str">
        <f t="shared" si="132"/>
        <v/>
      </c>
      <c r="EK19" s="27">
        <f t="shared" si="133"/>
        <v>0</v>
      </c>
      <c r="EL19" s="27"/>
    </row>
    <row r="20" spans="1:143" x14ac:dyDescent="0.2">
      <c r="A20" s="44" t="s">
        <v>37</v>
      </c>
      <c r="B20" s="80" t="s">
        <v>78</v>
      </c>
      <c r="C20" s="28">
        <f>G20+K20+O20+S20+W20+AA20+AE20+AI20+AM20+AQ20+AU20+AY20+BC20+BG20+BK20+BO20+BS20+BW20+CA20+CE20+CI20+CM20+CQ20+CU20+CY20+DC20+DG20+DK20+DO20+DS20+DW20+EA20+EE20+EI20</f>
        <v>0</v>
      </c>
      <c r="D20" s="28">
        <f>I20+M20+Q20+U20+Y20+AC20+AG20+AK20+AO20+AS20+AW20+BA20+BE20+BI20+BM20+BQ20+BU20+BY20+CC20+CG20+CK20+CO20+CS20+CW20+DA20+DE20+DI20+DM20+DQ20+DU20+DY20+EC20+EG20+EK20</f>
        <v>0</v>
      </c>
      <c r="E20" s="81">
        <f>C20+D20</f>
        <v>0</v>
      </c>
      <c r="F20" s="27" t="e">
        <f t="shared" si="134"/>
        <v>#N/A</v>
      </c>
      <c r="G20" s="27">
        <f t="shared" si="0"/>
        <v>0</v>
      </c>
      <c r="H20" s="27" t="str">
        <f t="shared" si="135"/>
        <v/>
      </c>
      <c r="I20" s="27">
        <f t="shared" si="1"/>
        <v>0</v>
      </c>
      <c r="J20" s="27" t="str">
        <f t="shared" si="2"/>
        <v/>
      </c>
      <c r="K20" s="27">
        <f t="shared" si="3"/>
        <v>0</v>
      </c>
      <c r="L20" s="27" t="e">
        <f t="shared" si="4"/>
        <v>#N/A</v>
      </c>
      <c r="M20" s="27">
        <f t="shared" si="5"/>
        <v>0</v>
      </c>
      <c r="N20" s="27" t="e">
        <f t="shared" si="6"/>
        <v>#N/A</v>
      </c>
      <c r="O20" s="27">
        <f t="shared" si="7"/>
        <v>0</v>
      </c>
      <c r="P20" s="27" t="str">
        <f t="shared" si="8"/>
        <v/>
      </c>
      <c r="Q20" s="27">
        <f t="shared" si="9"/>
        <v>0</v>
      </c>
      <c r="R20" s="27" t="str">
        <f t="shared" si="10"/>
        <v/>
      </c>
      <c r="S20" s="27">
        <f t="shared" si="11"/>
        <v>0</v>
      </c>
      <c r="T20" s="27" t="e">
        <f t="shared" si="12"/>
        <v>#N/A</v>
      </c>
      <c r="U20" s="27">
        <f t="shared" si="13"/>
        <v>0</v>
      </c>
      <c r="V20" s="27" t="e">
        <f t="shared" si="14"/>
        <v>#N/A</v>
      </c>
      <c r="W20" s="27">
        <f t="shared" si="15"/>
        <v>0</v>
      </c>
      <c r="X20" s="27" t="str">
        <f t="shared" si="16"/>
        <v/>
      </c>
      <c r="Y20" s="27">
        <f t="shared" si="17"/>
        <v>0</v>
      </c>
      <c r="Z20" s="27" t="str">
        <f t="shared" si="18"/>
        <v/>
      </c>
      <c r="AA20" s="27">
        <f t="shared" si="19"/>
        <v>0</v>
      </c>
      <c r="AB20" s="27" t="e">
        <f t="shared" si="20"/>
        <v>#N/A</v>
      </c>
      <c r="AC20" s="27">
        <f t="shared" si="21"/>
        <v>0</v>
      </c>
      <c r="AD20" s="27" t="e">
        <f t="shared" si="22"/>
        <v>#N/A</v>
      </c>
      <c r="AE20" s="27">
        <f t="shared" si="23"/>
        <v>0</v>
      </c>
      <c r="AF20" s="27" t="str">
        <f t="shared" si="24"/>
        <v/>
      </c>
      <c r="AG20" s="27">
        <f t="shared" si="25"/>
        <v>0</v>
      </c>
      <c r="AH20" s="27" t="str">
        <f t="shared" si="26"/>
        <v/>
      </c>
      <c r="AI20" s="27">
        <f t="shared" si="27"/>
        <v>0</v>
      </c>
      <c r="AJ20" s="27" t="e">
        <f t="shared" si="28"/>
        <v>#N/A</v>
      </c>
      <c r="AK20" s="27">
        <f t="shared" si="29"/>
        <v>0</v>
      </c>
      <c r="AL20" s="27" t="e">
        <f t="shared" si="30"/>
        <v>#N/A</v>
      </c>
      <c r="AM20" s="27">
        <f t="shared" si="31"/>
        <v>0</v>
      </c>
      <c r="AN20" s="27" t="str">
        <f t="shared" si="32"/>
        <v/>
      </c>
      <c r="AO20" s="27">
        <f t="shared" si="33"/>
        <v>0</v>
      </c>
      <c r="AP20" s="27" t="str">
        <f t="shared" si="34"/>
        <v/>
      </c>
      <c r="AQ20" s="27">
        <f t="shared" si="35"/>
        <v>0</v>
      </c>
      <c r="AR20" s="27" t="e">
        <f t="shared" si="36"/>
        <v>#N/A</v>
      </c>
      <c r="AS20" s="27">
        <f t="shared" si="37"/>
        <v>0</v>
      </c>
      <c r="AT20" s="27" t="e">
        <f t="shared" si="38"/>
        <v>#N/A</v>
      </c>
      <c r="AU20" s="27">
        <f t="shared" si="39"/>
        <v>0</v>
      </c>
      <c r="AV20" s="27" t="str">
        <f t="shared" si="40"/>
        <v/>
      </c>
      <c r="AW20" s="27">
        <f t="shared" si="41"/>
        <v>0</v>
      </c>
      <c r="AX20" s="27" t="str">
        <f t="shared" si="42"/>
        <v/>
      </c>
      <c r="AY20" s="27">
        <f t="shared" si="43"/>
        <v>0</v>
      </c>
      <c r="AZ20" s="27" t="e">
        <f t="shared" si="44"/>
        <v>#N/A</v>
      </c>
      <c r="BA20" s="27">
        <f t="shared" si="45"/>
        <v>0</v>
      </c>
      <c r="BB20" s="27" t="e">
        <f t="shared" si="46"/>
        <v>#N/A</v>
      </c>
      <c r="BC20" s="27">
        <f t="shared" si="47"/>
        <v>0</v>
      </c>
      <c r="BD20" s="27" t="str">
        <f t="shared" si="48"/>
        <v/>
      </c>
      <c r="BE20" s="27">
        <f t="shared" si="49"/>
        <v>0</v>
      </c>
      <c r="BF20" s="27" t="str">
        <f t="shared" si="50"/>
        <v/>
      </c>
      <c r="BG20" s="27">
        <f t="shared" si="51"/>
        <v>0</v>
      </c>
      <c r="BH20" s="27" t="e">
        <f t="shared" si="52"/>
        <v>#N/A</v>
      </c>
      <c r="BI20" s="27">
        <f t="shared" si="53"/>
        <v>0</v>
      </c>
      <c r="BJ20" s="27" t="e">
        <f t="shared" si="54"/>
        <v>#N/A</v>
      </c>
      <c r="BK20" s="27">
        <f t="shared" si="55"/>
        <v>0</v>
      </c>
      <c r="BL20" s="27" t="str">
        <f t="shared" si="56"/>
        <v/>
      </c>
      <c r="BM20" s="27">
        <f t="shared" si="57"/>
        <v>0</v>
      </c>
      <c r="BN20" s="27" t="e">
        <f t="shared" si="58"/>
        <v>#N/A</v>
      </c>
      <c r="BO20" s="27">
        <f t="shared" si="59"/>
        <v>0</v>
      </c>
      <c r="BP20" s="27" t="str">
        <f t="shared" si="60"/>
        <v/>
      </c>
      <c r="BQ20" s="27">
        <f t="shared" si="61"/>
        <v>0</v>
      </c>
      <c r="BR20" s="27" t="str">
        <f t="shared" si="62"/>
        <v/>
      </c>
      <c r="BS20" s="27">
        <f t="shared" si="63"/>
        <v>0</v>
      </c>
      <c r="BT20" s="27" t="e">
        <f t="shared" si="64"/>
        <v>#N/A</v>
      </c>
      <c r="BU20" s="27">
        <f t="shared" si="65"/>
        <v>0</v>
      </c>
      <c r="BV20" s="27" t="str">
        <f t="shared" si="66"/>
        <v/>
      </c>
      <c r="BW20" s="27">
        <f t="shared" si="67"/>
        <v>0</v>
      </c>
      <c r="BX20" s="27" t="e">
        <f t="shared" si="68"/>
        <v>#N/A</v>
      </c>
      <c r="BY20" s="27">
        <f t="shared" si="69"/>
        <v>0</v>
      </c>
      <c r="BZ20" s="27" t="e">
        <f t="shared" si="70"/>
        <v>#N/A</v>
      </c>
      <c r="CA20" s="27">
        <f t="shared" si="71"/>
        <v>0</v>
      </c>
      <c r="CB20" s="27" t="str">
        <f t="shared" si="72"/>
        <v/>
      </c>
      <c r="CC20" s="27">
        <f t="shared" si="73"/>
        <v>0</v>
      </c>
      <c r="CD20" s="27" t="str">
        <f t="shared" si="74"/>
        <v/>
      </c>
      <c r="CE20" s="27">
        <f t="shared" si="75"/>
        <v>0</v>
      </c>
      <c r="CF20" s="27" t="e">
        <f t="shared" si="76"/>
        <v>#N/A</v>
      </c>
      <c r="CG20" s="27">
        <f t="shared" si="77"/>
        <v>0</v>
      </c>
      <c r="CH20" s="27" t="e">
        <f t="shared" si="78"/>
        <v>#N/A</v>
      </c>
      <c r="CI20" s="27">
        <f t="shared" si="79"/>
        <v>0</v>
      </c>
      <c r="CJ20" s="27" t="str">
        <f t="shared" si="80"/>
        <v/>
      </c>
      <c r="CK20" s="27">
        <f t="shared" si="81"/>
        <v>0</v>
      </c>
      <c r="CL20" s="27" t="str">
        <f t="shared" si="82"/>
        <v/>
      </c>
      <c r="CM20" s="27">
        <f t="shared" si="83"/>
        <v>0</v>
      </c>
      <c r="CN20" s="27" t="e">
        <f t="shared" si="84"/>
        <v>#N/A</v>
      </c>
      <c r="CO20" s="27">
        <f t="shared" si="85"/>
        <v>0</v>
      </c>
      <c r="CP20" s="27" t="e">
        <f t="shared" si="86"/>
        <v>#N/A</v>
      </c>
      <c r="CQ20" s="27">
        <f t="shared" si="87"/>
        <v>0</v>
      </c>
      <c r="CR20" s="27" t="str">
        <f t="shared" si="88"/>
        <v/>
      </c>
      <c r="CS20" s="27">
        <f t="shared" si="89"/>
        <v>0</v>
      </c>
      <c r="CT20" s="27" t="str">
        <f t="shared" si="90"/>
        <v/>
      </c>
      <c r="CU20" s="27">
        <f t="shared" si="91"/>
        <v>0</v>
      </c>
      <c r="CV20" s="27" t="e">
        <f t="shared" si="92"/>
        <v>#N/A</v>
      </c>
      <c r="CW20" s="27">
        <f t="shared" si="93"/>
        <v>0</v>
      </c>
      <c r="CX20" s="27" t="e">
        <f t="shared" si="94"/>
        <v>#N/A</v>
      </c>
      <c r="CY20" s="27">
        <f t="shared" si="95"/>
        <v>0</v>
      </c>
      <c r="CZ20" s="27" t="str">
        <f t="shared" si="96"/>
        <v/>
      </c>
      <c r="DA20" s="27">
        <f t="shared" si="97"/>
        <v>0</v>
      </c>
      <c r="DB20" s="27" t="str">
        <f t="shared" si="98"/>
        <v/>
      </c>
      <c r="DC20" s="27">
        <f t="shared" si="99"/>
        <v>0</v>
      </c>
      <c r="DD20" s="27" t="e">
        <f t="shared" si="100"/>
        <v>#N/A</v>
      </c>
      <c r="DE20" s="27">
        <f t="shared" si="101"/>
        <v>0</v>
      </c>
      <c r="DF20" s="27" t="e">
        <f t="shared" si="102"/>
        <v>#N/A</v>
      </c>
      <c r="DG20" s="27">
        <f t="shared" si="103"/>
        <v>0</v>
      </c>
      <c r="DH20" s="27" t="str">
        <f t="shared" si="104"/>
        <v/>
      </c>
      <c r="DI20" s="27">
        <f t="shared" si="105"/>
        <v>0</v>
      </c>
      <c r="DJ20" s="27" t="str">
        <f t="shared" si="106"/>
        <v/>
      </c>
      <c r="DK20" s="27">
        <f t="shared" si="107"/>
        <v>0</v>
      </c>
      <c r="DL20" s="27" t="e">
        <f t="shared" si="108"/>
        <v>#N/A</v>
      </c>
      <c r="DM20" s="27">
        <f t="shared" si="109"/>
        <v>0</v>
      </c>
      <c r="DN20" s="27" t="e">
        <f t="shared" si="110"/>
        <v>#N/A</v>
      </c>
      <c r="DO20" s="27">
        <f t="shared" si="111"/>
        <v>0</v>
      </c>
      <c r="DP20" s="27" t="str">
        <f t="shared" si="112"/>
        <v/>
      </c>
      <c r="DQ20" s="27">
        <f t="shared" si="113"/>
        <v>0</v>
      </c>
      <c r="DR20" s="27" t="str">
        <f t="shared" si="114"/>
        <v/>
      </c>
      <c r="DS20" s="27">
        <f t="shared" si="115"/>
        <v>0</v>
      </c>
      <c r="DT20" s="27" t="e">
        <f t="shared" si="116"/>
        <v>#N/A</v>
      </c>
      <c r="DU20" s="27">
        <f t="shared" si="117"/>
        <v>0</v>
      </c>
      <c r="DV20" s="27" t="e">
        <f t="shared" si="118"/>
        <v>#N/A</v>
      </c>
      <c r="DW20" s="27">
        <f t="shared" si="119"/>
        <v>0</v>
      </c>
      <c r="DX20" s="27" t="str">
        <f t="shared" si="120"/>
        <v/>
      </c>
      <c r="DY20" s="27">
        <f t="shared" si="121"/>
        <v>0</v>
      </c>
      <c r="DZ20" s="27" t="str">
        <f t="shared" si="122"/>
        <v/>
      </c>
      <c r="EA20" s="27">
        <f t="shared" si="123"/>
        <v>0</v>
      </c>
      <c r="EB20" s="27" t="e">
        <f t="shared" si="124"/>
        <v>#N/A</v>
      </c>
      <c r="EC20" s="27">
        <f t="shared" si="125"/>
        <v>0</v>
      </c>
      <c r="ED20" s="27" t="str">
        <f t="shared" si="126"/>
        <v/>
      </c>
      <c r="EE20" s="27">
        <f t="shared" si="127"/>
        <v>0</v>
      </c>
      <c r="EF20" s="27" t="e">
        <f t="shared" si="128"/>
        <v>#N/A</v>
      </c>
      <c r="EG20" s="27">
        <f t="shared" si="129"/>
        <v>0</v>
      </c>
      <c r="EH20" s="27" t="e">
        <f t="shared" si="130"/>
        <v>#N/A</v>
      </c>
      <c r="EI20" s="27">
        <f t="shared" si="131"/>
        <v>0</v>
      </c>
      <c r="EJ20" s="27" t="str">
        <f t="shared" si="132"/>
        <v/>
      </c>
      <c r="EK20" s="27">
        <f t="shared" si="133"/>
        <v>0</v>
      </c>
      <c r="EL20" s="27"/>
    </row>
    <row r="21" spans="1:143" x14ac:dyDescent="0.2">
      <c r="A21" s="44" t="s">
        <v>38</v>
      </c>
      <c r="B21" s="45" t="s">
        <v>3</v>
      </c>
      <c r="C21" s="45">
        <f>G21+K21+O21+S21+W21+AA21+AE21+AI21+AM21+AQ21+AU21+AY21+BC21+BG21+BK21+BO21+BS21+BW21+CA21+CE21+CI21+CM21+CQ21+CU21+CY21+DC21+DG21+DK21+DO21+DS21+DW21+EA21+EE21+EI21</f>
        <v>0</v>
      </c>
      <c r="D21" s="45">
        <f>I21+M21+Q21+U21+Y21+AC21+AG21+AK21+AO21+AS21+AW21+BA21+BE21+BI21+BM21+BQ21+BU21+BY21+CC21+CG21+CK21+CO21+CS21+CW21+DA21+DE21+DI21+DM21+DQ21+DU21+DY21+EC21+EG21+EK21</f>
        <v>0</v>
      </c>
      <c r="E21" s="51">
        <f>C21+D21</f>
        <v>0</v>
      </c>
      <c r="F21" s="27" t="str">
        <f t="shared" si="134"/>
        <v/>
      </c>
      <c r="G21" s="27">
        <f t="shared" si="0"/>
        <v>0</v>
      </c>
      <c r="H21" s="27" t="e">
        <f t="shared" si="135"/>
        <v>#N/A</v>
      </c>
      <c r="I21" s="27">
        <f t="shared" si="1"/>
        <v>0</v>
      </c>
      <c r="J21" s="27" t="e">
        <f t="shared" si="2"/>
        <v>#N/A</v>
      </c>
      <c r="K21" s="27">
        <f t="shared" si="3"/>
        <v>0</v>
      </c>
      <c r="L21" s="27" t="str">
        <f t="shared" si="4"/>
        <v/>
      </c>
      <c r="M21" s="27">
        <f t="shared" si="5"/>
        <v>0</v>
      </c>
      <c r="N21" s="27" t="str">
        <f t="shared" si="6"/>
        <v/>
      </c>
      <c r="O21" s="27">
        <f t="shared" si="7"/>
        <v>0</v>
      </c>
      <c r="P21" s="27" t="e">
        <f t="shared" si="8"/>
        <v>#N/A</v>
      </c>
      <c r="Q21" s="27">
        <f t="shared" si="9"/>
        <v>0</v>
      </c>
      <c r="R21" s="27" t="e">
        <f t="shared" si="10"/>
        <v>#N/A</v>
      </c>
      <c r="S21" s="27">
        <f t="shared" si="11"/>
        <v>0</v>
      </c>
      <c r="T21" s="27" t="str">
        <f t="shared" si="12"/>
        <v/>
      </c>
      <c r="U21" s="27">
        <f t="shared" si="13"/>
        <v>0</v>
      </c>
      <c r="V21" s="27" t="str">
        <f t="shared" si="14"/>
        <v/>
      </c>
      <c r="W21" s="27">
        <f t="shared" si="15"/>
        <v>0</v>
      </c>
      <c r="X21" s="27" t="e">
        <f t="shared" si="16"/>
        <v>#N/A</v>
      </c>
      <c r="Y21" s="27">
        <f t="shared" si="17"/>
        <v>0</v>
      </c>
      <c r="Z21" s="27" t="e">
        <f t="shared" si="18"/>
        <v>#N/A</v>
      </c>
      <c r="AA21" s="27">
        <f t="shared" si="19"/>
        <v>0</v>
      </c>
      <c r="AB21" s="27" t="str">
        <f t="shared" si="20"/>
        <v/>
      </c>
      <c r="AC21" s="27">
        <f t="shared" si="21"/>
        <v>0</v>
      </c>
      <c r="AD21" s="27" t="str">
        <f t="shared" si="22"/>
        <v/>
      </c>
      <c r="AE21" s="27">
        <f t="shared" si="23"/>
        <v>0</v>
      </c>
      <c r="AF21" s="27" t="e">
        <f t="shared" si="24"/>
        <v>#N/A</v>
      </c>
      <c r="AG21" s="27">
        <f t="shared" si="25"/>
        <v>0</v>
      </c>
      <c r="AH21" s="27" t="e">
        <f t="shared" si="26"/>
        <v>#N/A</v>
      </c>
      <c r="AI21" s="27">
        <f t="shared" si="27"/>
        <v>0</v>
      </c>
      <c r="AJ21" s="27" t="str">
        <f t="shared" si="28"/>
        <v/>
      </c>
      <c r="AK21" s="27">
        <f t="shared" si="29"/>
        <v>0</v>
      </c>
      <c r="AL21" s="27" t="str">
        <f t="shared" si="30"/>
        <v/>
      </c>
      <c r="AM21" s="27">
        <f t="shared" si="31"/>
        <v>0</v>
      </c>
      <c r="AN21" s="27" t="e">
        <f t="shared" si="32"/>
        <v>#N/A</v>
      </c>
      <c r="AO21" s="27">
        <f t="shared" si="33"/>
        <v>0</v>
      </c>
      <c r="AP21" s="27" t="e">
        <f t="shared" si="34"/>
        <v>#N/A</v>
      </c>
      <c r="AQ21" s="27">
        <f t="shared" si="35"/>
        <v>0</v>
      </c>
      <c r="AR21" s="27" t="str">
        <f t="shared" si="36"/>
        <v/>
      </c>
      <c r="AS21" s="27">
        <f t="shared" si="37"/>
        <v>0</v>
      </c>
      <c r="AT21" s="27" t="str">
        <f t="shared" si="38"/>
        <v/>
      </c>
      <c r="AU21" s="27">
        <f t="shared" si="39"/>
        <v>0</v>
      </c>
      <c r="AV21" s="27" t="e">
        <f t="shared" si="40"/>
        <v>#N/A</v>
      </c>
      <c r="AW21" s="27">
        <f t="shared" si="41"/>
        <v>0</v>
      </c>
      <c r="AX21" s="27" t="e">
        <f t="shared" si="42"/>
        <v>#N/A</v>
      </c>
      <c r="AY21" s="27">
        <f t="shared" si="43"/>
        <v>0</v>
      </c>
      <c r="AZ21" s="27" t="str">
        <f t="shared" si="44"/>
        <v/>
      </c>
      <c r="BA21" s="27">
        <f t="shared" si="45"/>
        <v>0</v>
      </c>
      <c r="BB21" s="27" t="str">
        <f t="shared" si="46"/>
        <v/>
      </c>
      <c r="BC21" s="27">
        <f t="shared" si="47"/>
        <v>0</v>
      </c>
      <c r="BD21" s="27" t="e">
        <f t="shared" si="48"/>
        <v>#N/A</v>
      </c>
      <c r="BE21" s="27">
        <f t="shared" si="49"/>
        <v>0</v>
      </c>
      <c r="BF21" s="27" t="e">
        <f t="shared" si="50"/>
        <v>#N/A</v>
      </c>
      <c r="BG21" s="27">
        <f t="shared" si="51"/>
        <v>0</v>
      </c>
      <c r="BH21" s="27" t="str">
        <f t="shared" si="52"/>
        <v/>
      </c>
      <c r="BI21" s="27">
        <f t="shared" si="53"/>
        <v>0</v>
      </c>
      <c r="BJ21" s="27" t="str">
        <f t="shared" si="54"/>
        <v/>
      </c>
      <c r="BK21" s="27">
        <f t="shared" si="55"/>
        <v>0</v>
      </c>
      <c r="BL21" s="27" t="e">
        <f t="shared" si="56"/>
        <v>#N/A</v>
      </c>
      <c r="BM21" s="27">
        <f t="shared" si="57"/>
        <v>0</v>
      </c>
      <c r="BN21" s="27" t="e">
        <f t="shared" si="58"/>
        <v>#N/A</v>
      </c>
      <c r="BO21" s="27">
        <f t="shared" si="59"/>
        <v>0</v>
      </c>
      <c r="BP21" s="27" t="str">
        <f t="shared" si="60"/>
        <v/>
      </c>
      <c r="BQ21" s="27">
        <f t="shared" si="61"/>
        <v>0</v>
      </c>
      <c r="BR21" s="27" t="str">
        <f t="shared" si="62"/>
        <v/>
      </c>
      <c r="BS21" s="27">
        <f t="shared" si="63"/>
        <v>0</v>
      </c>
      <c r="BT21" s="27" t="e">
        <f t="shared" si="64"/>
        <v>#N/A</v>
      </c>
      <c r="BU21" s="27">
        <f t="shared" si="65"/>
        <v>0</v>
      </c>
      <c r="BV21" s="27" t="e">
        <f t="shared" si="66"/>
        <v>#N/A</v>
      </c>
      <c r="BW21" s="27">
        <f t="shared" si="67"/>
        <v>0</v>
      </c>
      <c r="BX21" s="27" t="str">
        <f t="shared" si="68"/>
        <v/>
      </c>
      <c r="BY21" s="27">
        <f t="shared" si="69"/>
        <v>0</v>
      </c>
      <c r="BZ21" s="27" t="str">
        <f t="shared" si="70"/>
        <v/>
      </c>
      <c r="CA21" s="27">
        <f t="shared" si="71"/>
        <v>0</v>
      </c>
      <c r="CB21" s="27" t="e">
        <f t="shared" si="72"/>
        <v>#N/A</v>
      </c>
      <c r="CC21" s="27">
        <f t="shared" si="73"/>
        <v>0</v>
      </c>
      <c r="CD21" s="27" t="e">
        <f t="shared" si="74"/>
        <v>#N/A</v>
      </c>
      <c r="CE21" s="27">
        <f t="shared" si="75"/>
        <v>0</v>
      </c>
      <c r="CF21" s="27" t="str">
        <f t="shared" si="76"/>
        <v/>
      </c>
      <c r="CG21" s="27">
        <f t="shared" si="77"/>
        <v>0</v>
      </c>
      <c r="CH21" s="27" t="str">
        <f t="shared" si="78"/>
        <v/>
      </c>
      <c r="CI21" s="27">
        <f t="shared" si="79"/>
        <v>0</v>
      </c>
      <c r="CJ21" s="27" t="e">
        <f t="shared" si="80"/>
        <v>#N/A</v>
      </c>
      <c r="CK21" s="27">
        <f t="shared" si="81"/>
        <v>0</v>
      </c>
      <c r="CL21" s="27" t="e">
        <f t="shared" si="82"/>
        <v>#N/A</v>
      </c>
      <c r="CM21" s="27">
        <f t="shared" si="83"/>
        <v>0</v>
      </c>
      <c r="CN21" s="27" t="str">
        <f t="shared" si="84"/>
        <v/>
      </c>
      <c r="CO21" s="27">
        <f t="shared" si="85"/>
        <v>0</v>
      </c>
      <c r="CP21" s="27" t="str">
        <f t="shared" si="86"/>
        <v/>
      </c>
      <c r="CQ21" s="27">
        <f t="shared" si="87"/>
        <v>0</v>
      </c>
      <c r="CR21" s="27" t="e">
        <f t="shared" si="88"/>
        <v>#N/A</v>
      </c>
      <c r="CS21" s="27">
        <f t="shared" si="89"/>
        <v>0</v>
      </c>
      <c r="CT21" s="27" t="e">
        <f t="shared" si="90"/>
        <v>#N/A</v>
      </c>
      <c r="CU21" s="27">
        <f t="shared" si="91"/>
        <v>0</v>
      </c>
      <c r="CV21" s="27" t="str">
        <f t="shared" si="92"/>
        <v/>
      </c>
      <c r="CW21" s="27">
        <f t="shared" si="93"/>
        <v>0</v>
      </c>
      <c r="CX21" s="27" t="str">
        <f t="shared" si="94"/>
        <v/>
      </c>
      <c r="CY21" s="27">
        <f t="shared" si="95"/>
        <v>0</v>
      </c>
      <c r="CZ21" s="27" t="e">
        <f t="shared" si="96"/>
        <v>#N/A</v>
      </c>
      <c r="DA21" s="27">
        <f t="shared" si="97"/>
        <v>0</v>
      </c>
      <c r="DB21" s="27" t="e">
        <f t="shared" si="98"/>
        <v>#N/A</v>
      </c>
      <c r="DC21" s="27">
        <f t="shared" si="99"/>
        <v>0</v>
      </c>
      <c r="DD21" s="27" t="str">
        <f t="shared" si="100"/>
        <v/>
      </c>
      <c r="DE21" s="27">
        <f t="shared" si="101"/>
        <v>0</v>
      </c>
      <c r="DF21" s="27" t="str">
        <f t="shared" si="102"/>
        <v/>
      </c>
      <c r="DG21" s="27">
        <f t="shared" si="103"/>
        <v>0</v>
      </c>
      <c r="DH21" s="27" t="e">
        <f t="shared" si="104"/>
        <v>#N/A</v>
      </c>
      <c r="DI21" s="27">
        <f t="shared" si="105"/>
        <v>0</v>
      </c>
      <c r="DJ21" s="27" t="e">
        <f t="shared" si="106"/>
        <v>#N/A</v>
      </c>
      <c r="DK21" s="27">
        <f t="shared" si="107"/>
        <v>0</v>
      </c>
      <c r="DL21" s="27" t="str">
        <f t="shared" si="108"/>
        <v/>
      </c>
      <c r="DM21" s="27">
        <f t="shared" si="109"/>
        <v>0</v>
      </c>
      <c r="DN21" s="27" t="str">
        <f t="shared" si="110"/>
        <v/>
      </c>
      <c r="DO21" s="27">
        <f t="shared" si="111"/>
        <v>0</v>
      </c>
      <c r="DP21" s="27" t="e">
        <f t="shared" si="112"/>
        <v>#N/A</v>
      </c>
      <c r="DQ21" s="27">
        <f t="shared" si="113"/>
        <v>0</v>
      </c>
      <c r="DR21" s="27" t="e">
        <f t="shared" si="114"/>
        <v>#N/A</v>
      </c>
      <c r="DS21" s="27">
        <f t="shared" si="115"/>
        <v>0</v>
      </c>
      <c r="DT21" s="27" t="str">
        <f t="shared" si="116"/>
        <v/>
      </c>
      <c r="DU21" s="27">
        <f t="shared" si="117"/>
        <v>0</v>
      </c>
      <c r="DV21" s="27" t="str">
        <f t="shared" si="118"/>
        <v/>
      </c>
      <c r="DW21" s="27">
        <f t="shared" si="119"/>
        <v>0</v>
      </c>
      <c r="DX21" s="27" t="e">
        <f t="shared" si="120"/>
        <v>#N/A</v>
      </c>
      <c r="DY21" s="27">
        <f t="shared" si="121"/>
        <v>0</v>
      </c>
      <c r="DZ21" s="27" t="e">
        <f t="shared" si="122"/>
        <v>#N/A</v>
      </c>
      <c r="EA21" s="27">
        <f t="shared" si="123"/>
        <v>0</v>
      </c>
      <c r="EB21" s="27" t="str">
        <f t="shared" si="124"/>
        <v/>
      </c>
      <c r="EC21" s="27">
        <f t="shared" si="125"/>
        <v>0</v>
      </c>
      <c r="ED21" s="27" t="str">
        <f t="shared" si="126"/>
        <v/>
      </c>
      <c r="EE21" s="27">
        <f t="shared" si="127"/>
        <v>0</v>
      </c>
      <c r="EF21" s="27" t="e">
        <f t="shared" si="128"/>
        <v>#N/A</v>
      </c>
      <c r="EG21" s="27">
        <f t="shared" si="129"/>
        <v>0</v>
      </c>
      <c r="EH21" s="27" t="e">
        <f t="shared" si="130"/>
        <v>#N/A</v>
      </c>
      <c r="EI21" s="27">
        <f t="shared" si="131"/>
        <v>0</v>
      </c>
      <c r="EJ21" s="27" t="str">
        <f t="shared" si="132"/>
        <v/>
      </c>
      <c r="EK21" s="27">
        <f t="shared" si="133"/>
        <v>0</v>
      </c>
      <c r="EL21" s="27"/>
    </row>
    <row r="22" spans="1:143" x14ac:dyDescent="0.2">
      <c r="A22" s="49"/>
      <c r="B22" s="45"/>
      <c r="C22" s="45"/>
      <c r="D22" s="45"/>
      <c r="E22" s="51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28"/>
      <c r="BA22" s="28"/>
      <c r="BB22" s="28"/>
      <c r="BC22" s="28"/>
      <c r="BD22" s="28"/>
      <c r="BE22" s="28"/>
      <c r="BF22" s="28"/>
      <c r="BG22" s="28"/>
      <c r="BH22" s="28"/>
      <c r="BI22" s="28"/>
      <c r="BJ22" s="28"/>
      <c r="BK22" s="28"/>
      <c r="BL22" s="28"/>
      <c r="BM22" s="28"/>
      <c r="BN22" s="28"/>
      <c r="BO22" s="28"/>
      <c r="BP22" s="28"/>
      <c r="BQ22" s="28"/>
      <c r="BR22" s="28"/>
      <c r="BS22" s="28"/>
      <c r="BT22" s="28"/>
      <c r="BU22" s="28"/>
      <c r="BV22" s="28"/>
      <c r="BW22" s="28"/>
      <c r="BX22" s="28"/>
      <c r="BY22" s="28"/>
      <c r="BZ22" s="28"/>
      <c r="CA22" s="28"/>
      <c r="CB22" s="28"/>
      <c r="CC22" s="28"/>
      <c r="CD22" s="28"/>
      <c r="CE22" s="28"/>
      <c r="CF22" s="28"/>
      <c r="CG22" s="28"/>
      <c r="CH22" s="28"/>
      <c r="CI22" s="28"/>
      <c r="CJ22" s="28"/>
      <c r="CK22" s="28"/>
      <c r="CL22" s="28"/>
      <c r="CM22" s="28"/>
      <c r="CN22" s="28"/>
      <c r="CO22" s="28"/>
      <c r="CP22" s="28"/>
      <c r="CQ22" s="28"/>
      <c r="CR22" s="28"/>
      <c r="CS22" s="28"/>
      <c r="CT22" s="28"/>
      <c r="CU22" s="28"/>
      <c r="CV22" s="28"/>
      <c r="CW22" s="28"/>
      <c r="CX22" s="28"/>
      <c r="CY22" s="28"/>
      <c r="CZ22" s="28"/>
      <c r="DA22" s="28"/>
      <c r="DB22" s="28"/>
      <c r="DC22" s="28"/>
      <c r="DD22" s="28"/>
      <c r="DE22" s="28"/>
      <c r="DF22" s="28"/>
      <c r="DG22" s="28"/>
      <c r="DH22" s="28"/>
      <c r="DI22" s="28"/>
      <c r="DJ22" s="28"/>
      <c r="DK22" s="28"/>
      <c r="DL22" s="28"/>
      <c r="DM22" s="28"/>
      <c r="DN22" s="28"/>
      <c r="DO22" s="28"/>
      <c r="DP22" s="28"/>
      <c r="DQ22" s="28"/>
      <c r="DR22" s="28"/>
      <c r="DS22" s="28"/>
      <c r="DT22" s="28"/>
      <c r="DU22" s="28"/>
      <c r="DV22" s="28"/>
      <c r="DW22" s="28"/>
      <c r="DX22" s="28"/>
      <c r="DY22" s="28"/>
      <c r="DZ22" s="28"/>
      <c r="EA22" s="28"/>
      <c r="EB22" s="28"/>
      <c r="EC22" s="28"/>
      <c r="ED22" s="28"/>
      <c r="EE22" s="28"/>
      <c r="EF22" s="28"/>
      <c r="EG22" s="28"/>
      <c r="EH22" s="28"/>
      <c r="EI22" s="28"/>
      <c r="EJ22" s="28"/>
      <c r="EK22" s="28"/>
      <c r="EL22" s="28"/>
    </row>
    <row r="23" spans="1:143" x14ac:dyDescent="0.2">
      <c r="A23" s="50"/>
      <c r="B23" s="52"/>
      <c r="C23" s="52"/>
      <c r="D23" s="52"/>
      <c r="E23" s="53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28"/>
      <c r="BA23" s="28"/>
      <c r="BB23" s="28"/>
      <c r="BC23" s="28"/>
      <c r="BD23" s="28"/>
      <c r="BE23" s="28"/>
      <c r="BF23" s="28"/>
      <c r="BG23" s="28"/>
      <c r="BH23" s="28"/>
      <c r="BI23" s="28"/>
      <c r="BJ23" s="28"/>
      <c r="BK23" s="28"/>
      <c r="BL23" s="28"/>
      <c r="BM23" s="28"/>
      <c r="BN23" s="28"/>
      <c r="BO23" s="28"/>
      <c r="BP23" s="28"/>
      <c r="BQ23" s="28"/>
      <c r="BR23" s="28"/>
      <c r="BS23" s="28"/>
      <c r="BT23" s="28"/>
      <c r="BU23" s="28"/>
      <c r="BV23" s="28"/>
      <c r="BW23" s="28"/>
      <c r="BX23" s="28"/>
      <c r="BY23" s="28"/>
      <c r="BZ23" s="28"/>
      <c r="CA23" s="28"/>
      <c r="CB23" s="28"/>
      <c r="CC23" s="28"/>
      <c r="CD23" s="28"/>
      <c r="CE23" s="28"/>
      <c r="CF23" s="28"/>
      <c r="CG23" s="28"/>
      <c r="CH23" s="28"/>
      <c r="CI23" s="28"/>
      <c r="CJ23" s="28"/>
      <c r="CK23" s="28"/>
      <c r="CL23" s="28"/>
      <c r="CM23" s="28"/>
      <c r="CN23" s="28"/>
      <c r="CO23" s="28"/>
      <c r="CP23" s="28"/>
      <c r="CQ23" s="28"/>
      <c r="CR23" s="28"/>
      <c r="CS23" s="28"/>
      <c r="CT23" s="28"/>
      <c r="CU23" s="28"/>
      <c r="CV23" s="28"/>
      <c r="CW23" s="28"/>
      <c r="CX23" s="28"/>
      <c r="CY23" s="28"/>
      <c r="CZ23" s="28"/>
      <c r="DA23" s="28"/>
      <c r="DB23" s="28"/>
      <c r="DC23" s="28"/>
      <c r="DD23" s="28"/>
      <c r="DE23" s="28"/>
      <c r="DF23" s="28"/>
      <c r="DG23" s="28"/>
      <c r="DH23" s="28"/>
      <c r="DI23" s="28"/>
      <c r="DJ23" s="28"/>
      <c r="DK23" s="28"/>
      <c r="DL23" s="28"/>
      <c r="DM23" s="28"/>
      <c r="DN23" s="28"/>
      <c r="DO23" s="28"/>
      <c r="DP23" s="28"/>
      <c r="DQ23" s="28"/>
      <c r="DR23" s="28"/>
      <c r="DS23" s="28"/>
      <c r="DT23" s="28"/>
      <c r="DU23" s="28"/>
      <c r="DV23" s="28"/>
      <c r="DW23" s="28"/>
      <c r="DX23" s="28"/>
      <c r="DY23" s="28"/>
      <c r="DZ23" s="28"/>
      <c r="EA23" s="28"/>
      <c r="EB23" s="28"/>
      <c r="EC23" s="28"/>
      <c r="ED23" s="28"/>
      <c r="EE23" s="28"/>
      <c r="EF23" s="28"/>
      <c r="EG23" s="28"/>
      <c r="EH23" s="28"/>
      <c r="EI23" s="28"/>
      <c r="EJ23" s="28"/>
      <c r="EK23" s="28"/>
      <c r="EL23" s="28"/>
    </row>
    <row r="29" spans="1:143" x14ac:dyDescent="0.2">
      <c r="A29" s="33"/>
      <c r="B29" s="33" t="s">
        <v>42</v>
      </c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  <c r="BO29" s="33"/>
      <c r="BP29" s="33"/>
      <c r="BQ29" s="33"/>
      <c r="BR29" s="33"/>
      <c r="BS29" s="33"/>
      <c r="BT29" s="33"/>
      <c r="BU29" s="33"/>
      <c r="BV29" s="33"/>
      <c r="BW29" s="33"/>
      <c r="BX29" s="33"/>
      <c r="BY29" s="33"/>
      <c r="BZ29" s="33"/>
      <c r="CA29" s="33"/>
      <c r="CB29" s="33"/>
      <c r="CC29" s="33"/>
      <c r="CD29" s="33"/>
      <c r="CE29" s="33"/>
      <c r="CF29" s="33"/>
      <c r="CG29" s="33"/>
      <c r="CH29" s="33"/>
      <c r="CI29" s="33"/>
      <c r="CJ29" s="33"/>
      <c r="CK29" s="33"/>
      <c r="CL29" s="33"/>
      <c r="CM29" s="33"/>
      <c r="CN29" s="33"/>
      <c r="CO29" s="33"/>
      <c r="CP29" s="33"/>
      <c r="CQ29" s="33"/>
      <c r="CR29" s="33"/>
      <c r="CS29" s="33"/>
      <c r="CT29" s="33"/>
      <c r="CU29" s="33"/>
      <c r="CV29" s="33"/>
      <c r="CW29" s="33"/>
      <c r="CX29" s="33"/>
      <c r="CY29" s="33"/>
      <c r="CZ29" s="33"/>
      <c r="DA29" s="33"/>
      <c r="DB29" s="33"/>
      <c r="DC29" s="33"/>
      <c r="DD29" s="33"/>
      <c r="DE29" s="33"/>
      <c r="DF29" s="33"/>
      <c r="DG29" s="33"/>
      <c r="DH29" s="33"/>
      <c r="DI29" s="33"/>
      <c r="DJ29" s="33"/>
      <c r="DK29" s="33"/>
      <c r="DL29" s="33"/>
      <c r="DM29" s="33"/>
      <c r="DN29" s="33"/>
      <c r="DO29" s="33"/>
      <c r="DP29" s="33"/>
      <c r="DQ29" s="33"/>
      <c r="DR29" s="33"/>
      <c r="DS29" s="33"/>
      <c r="DT29" s="33"/>
      <c r="DU29" s="33"/>
      <c r="DV29" s="33"/>
      <c r="DW29" s="33"/>
      <c r="DX29" s="33"/>
      <c r="DY29" s="33"/>
      <c r="DZ29" s="33"/>
      <c r="EA29" s="33"/>
      <c r="EB29" s="33"/>
      <c r="EC29" s="33"/>
      <c r="ED29" s="33"/>
      <c r="EE29" s="33"/>
      <c r="EF29" s="33"/>
      <c r="EG29" s="33"/>
      <c r="EH29" s="33"/>
      <c r="EI29" s="33"/>
      <c r="EJ29" s="33"/>
      <c r="EK29" s="33"/>
      <c r="EL29" s="33"/>
      <c r="EM29" s="33"/>
    </row>
    <row r="30" spans="1:143" x14ac:dyDescent="0.2">
      <c r="A30" s="33"/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  <c r="BP30" s="33"/>
      <c r="BQ30" s="33"/>
      <c r="BR30" s="33"/>
      <c r="BS30" s="33"/>
      <c r="BT30" s="33"/>
      <c r="BU30" s="33"/>
      <c r="BV30" s="33"/>
      <c r="BW30" s="33"/>
      <c r="BX30" s="33"/>
      <c r="BY30" s="33"/>
      <c r="BZ30" s="33"/>
      <c r="CA30" s="33"/>
      <c r="CB30" s="33"/>
      <c r="CC30" s="33"/>
      <c r="CD30" s="33"/>
      <c r="CE30" s="33"/>
      <c r="CF30" s="33"/>
      <c r="CG30" s="33"/>
      <c r="CH30" s="33"/>
      <c r="CI30" s="33"/>
      <c r="CJ30" s="33"/>
      <c r="CK30" s="33"/>
      <c r="CL30" s="33"/>
      <c r="CM30" s="33"/>
      <c r="CN30" s="33"/>
      <c r="CO30" s="33"/>
      <c r="CP30" s="33"/>
      <c r="CQ30" s="33"/>
      <c r="CR30" s="33"/>
      <c r="CS30" s="33"/>
      <c r="CT30" s="33"/>
      <c r="CU30" s="33"/>
      <c r="CV30" s="33"/>
      <c r="CW30" s="33"/>
      <c r="CX30" s="33"/>
      <c r="CY30" s="33"/>
      <c r="CZ30" s="33"/>
      <c r="DA30" s="33"/>
      <c r="DB30" s="33"/>
      <c r="DC30" s="33"/>
      <c r="DD30" s="33"/>
      <c r="DE30" s="33"/>
      <c r="DF30" s="33"/>
      <c r="DG30" s="33"/>
      <c r="DH30" s="33"/>
      <c r="DI30" s="33"/>
      <c r="DJ30" s="33"/>
      <c r="DK30" s="33"/>
      <c r="DL30" s="33"/>
      <c r="DM30" s="33"/>
      <c r="DN30" s="33"/>
      <c r="DO30" s="33"/>
      <c r="DP30" s="33"/>
      <c r="DQ30" s="33"/>
      <c r="DR30" s="33"/>
      <c r="DS30" s="33"/>
      <c r="DT30" s="33"/>
      <c r="DU30" s="33"/>
      <c r="DV30" s="33"/>
      <c r="DW30" s="33"/>
      <c r="DX30" s="33"/>
      <c r="DY30" s="33"/>
      <c r="DZ30" s="33"/>
      <c r="EA30" s="33"/>
      <c r="EB30" s="33"/>
      <c r="EC30" s="33"/>
      <c r="ED30" s="33"/>
      <c r="EE30" s="33"/>
      <c r="EF30" s="33"/>
      <c r="EG30" s="33"/>
      <c r="EH30" s="33"/>
      <c r="EI30" s="33"/>
      <c r="EJ30" s="33"/>
      <c r="EK30" s="33"/>
      <c r="EL30" s="33"/>
      <c r="EM30" s="33"/>
    </row>
    <row r="31" spans="1:143" x14ac:dyDescent="0.2">
      <c r="A31" s="33"/>
      <c r="B31" s="33" t="s">
        <v>43</v>
      </c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33"/>
      <c r="AQ31" s="33"/>
      <c r="AR31" s="33"/>
      <c r="AS31" s="33"/>
      <c r="AT31" s="33"/>
      <c r="AU31" s="33"/>
      <c r="AV31" s="33"/>
      <c r="AW31" s="33"/>
      <c r="AX31" s="33"/>
      <c r="AY31" s="33"/>
      <c r="AZ31" s="33"/>
      <c r="BA31" s="33"/>
      <c r="BB31" s="33"/>
      <c r="BC31" s="33"/>
      <c r="BD31" s="33"/>
      <c r="BE31" s="33"/>
      <c r="BF31" s="33"/>
      <c r="BG31" s="33"/>
      <c r="BH31" s="33"/>
      <c r="BI31" s="33"/>
      <c r="BJ31" s="33"/>
      <c r="BK31" s="33"/>
      <c r="BL31" s="33"/>
      <c r="BM31" s="33"/>
      <c r="BN31" s="33"/>
      <c r="BO31" s="33"/>
      <c r="BP31" s="33"/>
      <c r="BQ31" s="33"/>
      <c r="BR31" s="33"/>
      <c r="BS31" s="33"/>
      <c r="BT31" s="33"/>
      <c r="BU31" s="33"/>
      <c r="BV31" s="33"/>
      <c r="BW31" s="33"/>
      <c r="BX31" s="33"/>
      <c r="BY31" s="33"/>
      <c r="BZ31" s="33"/>
      <c r="CA31" s="33"/>
      <c r="CB31" s="33"/>
      <c r="CC31" s="33"/>
      <c r="CD31" s="33"/>
      <c r="CE31" s="33"/>
      <c r="CF31" s="33"/>
      <c r="CG31" s="33"/>
      <c r="CH31" s="33"/>
      <c r="CI31" s="33"/>
      <c r="CJ31" s="33"/>
      <c r="CK31" s="33"/>
      <c r="CL31" s="33"/>
      <c r="CM31" s="33"/>
      <c r="CN31" s="33"/>
      <c r="CO31" s="33"/>
      <c r="CP31" s="33"/>
      <c r="CQ31" s="33"/>
      <c r="CR31" s="33"/>
      <c r="CS31" s="33"/>
      <c r="CT31" s="33"/>
      <c r="CU31" s="33"/>
      <c r="CV31" s="33"/>
      <c r="CW31" s="33"/>
      <c r="CX31" s="33"/>
      <c r="CY31" s="33"/>
      <c r="CZ31" s="33"/>
      <c r="DA31" s="33"/>
      <c r="DB31" s="33"/>
      <c r="DC31" s="33"/>
      <c r="DD31" s="33"/>
      <c r="DE31" s="33"/>
      <c r="DF31" s="33"/>
      <c r="DG31" s="33"/>
      <c r="DH31" s="33"/>
      <c r="DI31" s="33"/>
      <c r="DJ31" s="33"/>
      <c r="DK31" s="33"/>
      <c r="DL31" s="33"/>
      <c r="DM31" s="33"/>
      <c r="DN31" s="33"/>
      <c r="DO31" s="33"/>
      <c r="DP31" s="33"/>
      <c r="DQ31" s="33"/>
      <c r="DR31" s="33"/>
      <c r="DS31" s="33"/>
      <c r="DT31" s="33"/>
      <c r="DU31" s="33"/>
      <c r="DV31" s="33"/>
      <c r="DW31" s="33"/>
      <c r="DX31" s="33"/>
      <c r="DY31" s="33"/>
      <c r="DZ31" s="33"/>
      <c r="EA31" s="33"/>
      <c r="EB31" s="33"/>
      <c r="EC31" s="33"/>
      <c r="ED31" s="33"/>
      <c r="EE31" s="33"/>
      <c r="EF31" s="33"/>
      <c r="EG31" s="33"/>
      <c r="EH31" s="33"/>
      <c r="EI31" s="33"/>
      <c r="EJ31" s="33"/>
      <c r="EK31" s="33"/>
      <c r="EL31" s="33"/>
      <c r="EM31" s="33"/>
    </row>
    <row r="32" spans="1:143" x14ac:dyDescent="0.2">
      <c r="A32" s="33"/>
      <c r="B32" s="33" t="s">
        <v>73</v>
      </c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3"/>
      <c r="AI32" s="33"/>
      <c r="AJ32" s="33"/>
      <c r="AK32" s="33"/>
      <c r="AL32" s="33"/>
      <c r="AM32" s="33"/>
      <c r="AN32" s="33"/>
      <c r="AO32" s="33"/>
      <c r="AP32" s="33"/>
      <c r="AQ32" s="33"/>
      <c r="AR32" s="33"/>
      <c r="AS32" s="33"/>
      <c r="AT32" s="33"/>
      <c r="AU32" s="33"/>
      <c r="AV32" s="33"/>
      <c r="AW32" s="33"/>
      <c r="AX32" s="33"/>
      <c r="AY32" s="33"/>
      <c r="AZ32" s="33"/>
      <c r="BA32" s="33"/>
      <c r="BB32" s="33"/>
      <c r="BC32" s="33"/>
      <c r="BD32" s="33"/>
      <c r="BE32" s="33"/>
      <c r="BF32" s="33"/>
      <c r="BG32" s="33"/>
      <c r="BH32" s="33"/>
      <c r="BI32" s="33"/>
      <c r="BJ32" s="33"/>
      <c r="BK32" s="33"/>
      <c r="BL32" s="33"/>
      <c r="BM32" s="33"/>
      <c r="BN32" s="33"/>
      <c r="BO32" s="33"/>
      <c r="BP32" s="33"/>
      <c r="BQ32" s="33"/>
      <c r="BR32" s="33"/>
      <c r="BS32" s="33"/>
      <c r="BT32" s="33"/>
      <c r="BU32" s="33"/>
      <c r="BV32" s="33"/>
      <c r="BW32" s="33"/>
      <c r="BX32" s="33"/>
      <c r="BY32" s="33"/>
      <c r="BZ32" s="33"/>
      <c r="CA32" s="33"/>
      <c r="CB32" s="33"/>
      <c r="CC32" s="33"/>
      <c r="CD32" s="33"/>
      <c r="CE32" s="33"/>
      <c r="CF32" s="33"/>
      <c r="CG32" s="33"/>
      <c r="CH32" s="33"/>
      <c r="CI32" s="33"/>
      <c r="CJ32" s="33"/>
      <c r="CK32" s="33"/>
      <c r="CL32" s="33"/>
      <c r="CM32" s="33"/>
      <c r="CN32" s="33"/>
      <c r="CO32" s="33"/>
      <c r="CP32" s="33"/>
      <c r="CQ32" s="33"/>
      <c r="CR32" s="33"/>
      <c r="CS32" s="33"/>
      <c r="CT32" s="33"/>
      <c r="CU32" s="33"/>
      <c r="CV32" s="33"/>
      <c r="CW32" s="33"/>
      <c r="CX32" s="33"/>
      <c r="CY32" s="33"/>
      <c r="CZ32" s="33"/>
      <c r="DA32" s="33"/>
      <c r="DB32" s="33"/>
      <c r="DC32" s="33"/>
      <c r="DD32" s="33"/>
      <c r="DE32" s="33"/>
      <c r="DF32" s="33"/>
      <c r="DG32" s="33"/>
      <c r="DH32" s="33"/>
      <c r="DI32" s="33"/>
      <c r="DJ32" s="33"/>
      <c r="DK32" s="33"/>
      <c r="DL32" s="33"/>
      <c r="DM32" s="33"/>
      <c r="DN32" s="33"/>
      <c r="DO32" s="33"/>
      <c r="DP32" s="33"/>
      <c r="DQ32" s="33"/>
      <c r="DR32" s="33"/>
      <c r="DS32" s="33"/>
      <c r="DT32" s="33"/>
      <c r="DU32" s="33"/>
      <c r="DV32" s="33"/>
      <c r="DW32" s="33"/>
      <c r="DX32" s="33"/>
      <c r="DY32" s="33"/>
      <c r="DZ32" s="33"/>
      <c r="EA32" s="33"/>
      <c r="EB32" s="33"/>
      <c r="EC32" s="33"/>
      <c r="ED32" s="33"/>
      <c r="EE32" s="33"/>
      <c r="EF32" s="33"/>
      <c r="EG32" s="33"/>
      <c r="EH32" s="33"/>
      <c r="EI32" s="33"/>
      <c r="EJ32" s="33"/>
      <c r="EK32" s="33"/>
      <c r="EL32" s="33"/>
      <c r="EM32" s="33"/>
    </row>
    <row r="33" spans="1:143" x14ac:dyDescent="0.2">
      <c r="A33" s="33"/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3"/>
      <c r="AI33" s="33"/>
      <c r="AJ33" s="33"/>
      <c r="AK33" s="33"/>
      <c r="AL33" s="33"/>
      <c r="AM33" s="33"/>
      <c r="AN33" s="33"/>
      <c r="AO33" s="33"/>
      <c r="AP33" s="33"/>
      <c r="AQ33" s="33"/>
      <c r="AR33" s="33"/>
      <c r="AS33" s="33"/>
      <c r="AT33" s="33"/>
      <c r="AU33" s="33"/>
      <c r="AV33" s="33"/>
      <c r="AW33" s="33"/>
      <c r="AX33" s="33"/>
      <c r="AY33" s="33"/>
      <c r="AZ33" s="33"/>
      <c r="BA33" s="33"/>
      <c r="BB33" s="33"/>
      <c r="BC33" s="33"/>
      <c r="BD33" s="33"/>
      <c r="BE33" s="33"/>
      <c r="BF33" s="33"/>
      <c r="BG33" s="33"/>
      <c r="BH33" s="33"/>
      <c r="BI33" s="33"/>
      <c r="BJ33" s="33"/>
      <c r="BK33" s="33"/>
      <c r="BL33" s="33"/>
      <c r="BM33" s="33"/>
      <c r="BN33" s="33"/>
      <c r="BO33" s="33"/>
      <c r="BP33" s="33"/>
      <c r="BQ33" s="33"/>
      <c r="BR33" s="33"/>
      <c r="BS33" s="33"/>
      <c r="BT33" s="33"/>
      <c r="BU33" s="33"/>
      <c r="BV33" s="33"/>
      <c r="BW33" s="33"/>
      <c r="BX33" s="33"/>
      <c r="BY33" s="33"/>
      <c r="BZ33" s="33"/>
      <c r="CA33" s="33"/>
      <c r="CB33" s="33"/>
      <c r="CC33" s="33"/>
      <c r="CD33" s="33"/>
      <c r="CE33" s="33"/>
      <c r="CF33" s="33"/>
      <c r="CG33" s="33"/>
      <c r="CH33" s="33"/>
      <c r="CI33" s="33"/>
      <c r="CJ33" s="33"/>
      <c r="CK33" s="33"/>
      <c r="CL33" s="33"/>
      <c r="CM33" s="33"/>
      <c r="CN33" s="33"/>
      <c r="CO33" s="33"/>
      <c r="CP33" s="33"/>
      <c r="CQ33" s="33"/>
      <c r="CR33" s="33"/>
      <c r="CS33" s="33"/>
      <c r="CT33" s="33"/>
      <c r="CU33" s="33"/>
      <c r="CV33" s="33"/>
      <c r="CW33" s="33"/>
      <c r="CX33" s="33"/>
      <c r="CY33" s="33"/>
      <c r="CZ33" s="33"/>
      <c r="DA33" s="33"/>
      <c r="DB33" s="33"/>
      <c r="DC33" s="33"/>
      <c r="DD33" s="33"/>
      <c r="DE33" s="33"/>
      <c r="DF33" s="33"/>
      <c r="DG33" s="33"/>
      <c r="DH33" s="33"/>
      <c r="DI33" s="33"/>
      <c r="DJ33" s="33"/>
      <c r="DK33" s="33"/>
      <c r="DL33" s="33"/>
      <c r="DM33" s="33"/>
      <c r="DN33" s="33"/>
      <c r="DO33" s="33"/>
      <c r="DP33" s="33"/>
      <c r="DQ33" s="33"/>
      <c r="DR33" s="33"/>
      <c r="DS33" s="33"/>
      <c r="DT33" s="33"/>
      <c r="DU33" s="33"/>
      <c r="DV33" s="33"/>
      <c r="DW33" s="33"/>
      <c r="DX33" s="33"/>
      <c r="DY33" s="33"/>
      <c r="DZ33" s="33"/>
      <c r="EA33" s="33"/>
      <c r="EB33" s="33"/>
      <c r="EC33" s="33"/>
      <c r="ED33" s="33"/>
      <c r="EE33" s="33"/>
      <c r="EF33" s="33"/>
      <c r="EG33" s="33"/>
      <c r="EH33" s="33"/>
      <c r="EI33" s="33"/>
      <c r="EJ33" s="33"/>
      <c r="EK33" s="33"/>
      <c r="EL33" s="33"/>
      <c r="EM33" s="33"/>
    </row>
  </sheetData>
  <sheetProtection algorithmName="SHA-512" hashValue="LsueyAU+7cHWZeJgR73VGHqf/b5EYYziGNauTpH8hCaZWHsIJTxNqxKLwq66GnRIwqiw5gp/gxW/nALmWDhnHA==" saltValue="ehGd4wG3X05IpRe9sKarrw==" spinCount="100000" sheet="1" objects="1" scenarios="1"/>
  <sortState ref="B4:E21">
    <sortCondition descending="1" ref="E4"/>
    <sortCondition descending="1" ref="C4"/>
    <sortCondition ref="B4"/>
  </sortState>
  <phoneticPr fontId="0" type="noConversion"/>
  <conditionalFormatting sqref="B19:B21 B4">
    <cfRule type="expression" dxfId="16" priority="1" stopIfTrue="1">
      <formula>A4="1."</formula>
    </cfRule>
    <cfRule type="expression" dxfId="15" priority="2" stopIfTrue="1">
      <formula>OR(A4="16.",A4="17.",A4="18.")</formula>
    </cfRule>
    <cfRule type="expression" dxfId="14" priority="3" stopIfTrue="1">
      <formula>NOT(OR(A4="16.",A4="17.",A4="18.",A4="1."))</formula>
    </cfRule>
  </conditionalFormatting>
  <conditionalFormatting sqref="C19:C21 C4">
    <cfRule type="expression" dxfId="13" priority="4" stopIfTrue="1">
      <formula>A4="1."</formula>
    </cfRule>
    <cfRule type="expression" dxfId="12" priority="5" stopIfTrue="1">
      <formula>OR(A4="16.",A4="17.",A4="18.")</formula>
    </cfRule>
    <cfRule type="expression" dxfId="11" priority="6" stopIfTrue="1">
      <formula>NOT(OR(A4="16.",A4="17.",A4="18.",A4="1."))</formula>
    </cfRule>
  </conditionalFormatting>
  <conditionalFormatting sqref="D19:D21 D4">
    <cfRule type="expression" dxfId="10" priority="7" stopIfTrue="1">
      <formula>A4="1."</formula>
    </cfRule>
    <cfRule type="expression" dxfId="9" priority="8" stopIfTrue="1">
      <formula>OR(A4="16.",A4="17.",A4="18.")</formula>
    </cfRule>
    <cfRule type="expression" dxfId="8" priority="9" stopIfTrue="1">
      <formula>NOT(OR(A4="16.",A4="17.",A4="18.",A4="1."))</formula>
    </cfRule>
  </conditionalFormatting>
  <conditionalFormatting sqref="E4 E19:E21">
    <cfRule type="expression" dxfId="7" priority="10" stopIfTrue="1">
      <formula>A4="1."</formula>
    </cfRule>
    <cfRule type="expression" dxfId="6" priority="11" stopIfTrue="1">
      <formula>OR(A4="16.",A4="17.",A4="18.")</formula>
    </cfRule>
    <cfRule type="expression" dxfId="5" priority="12" stopIfTrue="1">
      <formula>NOT(OR(A4="16.",A4="17.",A4="18.",A4="1."))</formula>
    </cfRule>
  </conditionalFormatting>
  <conditionalFormatting sqref="B5:E18">
    <cfRule type="expression" dxfId="4" priority="13" stopIfTrue="1">
      <formula>A5="1."</formula>
    </cfRule>
    <cfRule type="expression" dxfId="3" priority="14" stopIfTrue="1">
      <formula>OR(A5="16.",A5="17.",A5="18.")</formula>
    </cfRule>
    <cfRule type="expression" dxfId="2" priority="15" stopIfTrue="1">
      <formula>NOT(OR(A5="16.",A5="17.",A5="18.",A5="1."))</formula>
    </cfRule>
  </conditionalFormatting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4099" r:id="rId4" name="CommandButton1">
          <controlPr defaultSize="0" print="0" autoLine="0" r:id="rId5">
            <anchor moveWithCells="1">
              <from>
                <xdr:col>1</xdr:col>
                <xdr:colOff>1095375</xdr:colOff>
                <xdr:row>23</xdr:row>
                <xdr:rowOff>47625</xdr:rowOff>
              </from>
              <to>
                <xdr:col>3</xdr:col>
                <xdr:colOff>552450</xdr:colOff>
                <xdr:row>27</xdr:row>
                <xdr:rowOff>0</xdr:rowOff>
              </to>
            </anchor>
          </controlPr>
        </control>
      </mc:Choice>
      <mc:Fallback>
        <control shapeId="4099" r:id="rId4" name="CommandButton1"/>
      </mc:Fallback>
    </mc:AlternateContent>
  </control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>
    <tabColor indexed="44"/>
    <pageSetUpPr fitToPage="1"/>
  </sheetPr>
  <dimension ref="A1:Z244"/>
  <sheetViews>
    <sheetView showGridLines="0" zoomScaleNormal="100" workbookViewId="0"/>
  </sheetViews>
  <sheetFormatPr baseColWidth="10" defaultRowHeight="12.75" x14ac:dyDescent="0.2"/>
  <cols>
    <col min="1" max="1" width="12.7109375" style="5" customWidth="1"/>
    <col min="2" max="2" width="1" style="1" customWidth="1"/>
    <col min="3" max="3" width="12.7109375" style="5" customWidth="1"/>
    <col min="4" max="4" width="3.140625" style="3" customWidth="1"/>
    <col min="5" max="5" width="1" style="1" customWidth="1"/>
    <col min="6" max="6" width="3.140625" style="11" customWidth="1"/>
    <col min="7" max="7" width="12.7109375" style="5" customWidth="1"/>
    <col min="8" max="8" width="1" style="1" customWidth="1"/>
    <col min="9" max="9" width="12.7109375" style="5" customWidth="1"/>
    <col min="10" max="10" width="3.140625" style="3" customWidth="1"/>
    <col min="11" max="11" width="1" style="1" customWidth="1"/>
    <col min="12" max="12" width="3.140625" style="11" customWidth="1"/>
    <col min="13" max="13" width="12.7109375" style="5" customWidth="1"/>
    <col min="14" max="14" width="1" style="1" customWidth="1"/>
    <col min="15" max="15" width="12.7109375" style="5" customWidth="1"/>
    <col min="16" max="16" width="3.140625" style="3" customWidth="1"/>
    <col min="17" max="17" width="1.28515625" style="1" customWidth="1"/>
    <col min="18" max="18" width="3.140625" style="11" customWidth="1"/>
    <col min="19" max="16384" width="11.42578125" style="5"/>
  </cols>
  <sheetData>
    <row r="1" spans="1:26" x14ac:dyDescent="0.2">
      <c r="A1" s="32" t="str">
        <f>"Bundesligatipp SV Straß 2024/25 - " &amp; IF(ISTEXT('Tipps eintragen'!B1),'Tipps eintragen'!B1,"")</f>
        <v xml:space="preserve">Bundesligatipp SV Straß 2024/25 - </v>
      </c>
      <c r="G1" s="1" t="str">
        <f>IF(ISBLANK('Tipps eintragen'!D1),"",'Tipps eintragen'!D1)</f>
        <v/>
      </c>
    </row>
    <row r="2" spans="1:26" s="1" customFormat="1" ht="18" customHeight="1" x14ac:dyDescent="0.2">
      <c r="A2" s="135" t="str">
        <f>'Tipps eintragen'!A5</f>
        <v>1. Spieltag (23.-25-08.2024)</v>
      </c>
      <c r="B2" s="135"/>
      <c r="C2" s="135"/>
      <c r="D2" s="135"/>
      <c r="E2" s="135"/>
      <c r="F2" s="135"/>
      <c r="G2" s="135" t="str">
        <f>'Tipps eintragen'!A71</f>
        <v>7. Spieltag (18.-20.10.2024)</v>
      </c>
      <c r="H2" s="135">
        <f>'Tipps eintragen'!B71</f>
        <v>0</v>
      </c>
      <c r="I2" s="135"/>
      <c r="J2" s="135"/>
      <c r="K2" s="135"/>
      <c r="L2" s="135"/>
      <c r="M2" s="135" t="str">
        <f>'Tipps eintragen'!A137</f>
        <v>13. Spieltag (06.-08.12.2024)</v>
      </c>
      <c r="N2" s="135">
        <f>'Tipps eintragen'!B137</f>
        <v>0</v>
      </c>
      <c r="O2" s="135"/>
      <c r="P2" s="135"/>
      <c r="Q2" s="135"/>
      <c r="R2" s="135"/>
      <c r="S2" s="4"/>
      <c r="T2" s="4"/>
      <c r="U2" s="4"/>
    </row>
    <row r="3" spans="1:26" ht="12.75" customHeight="1" x14ac:dyDescent="0.2">
      <c r="A3" s="5" t="str">
        <f>'Tipps eintragen'!A6</f>
        <v>M´gladbach</v>
      </c>
      <c r="B3" s="42" t="s">
        <v>2</v>
      </c>
      <c r="C3" s="5" t="str">
        <f>'Tipps eintragen'!C6</f>
        <v>Leverkusen</v>
      </c>
      <c r="D3" s="6" t="str">
        <f>IF(ISNUMBER('Tipps eintragen'!D6),'Tipps eintragen'!D6,"")</f>
        <v/>
      </c>
      <c r="E3" s="1" t="s">
        <v>2</v>
      </c>
      <c r="F3" s="7" t="str">
        <f>IF(ISNUMBER('Tipps eintragen'!F6),'Tipps eintragen'!F6,"")</f>
        <v/>
      </c>
      <c r="G3" s="5" t="str">
        <f>'Tipps eintragen'!A72</f>
        <v>Hoffenheim</v>
      </c>
      <c r="H3" s="42" t="s">
        <v>2</v>
      </c>
      <c r="I3" s="5" t="str">
        <f>'Tipps eintragen'!C72</f>
        <v>Bochum</v>
      </c>
      <c r="J3" s="6" t="str">
        <f>IF(ISNUMBER('Tipps eintragen'!D72),'Tipps eintragen'!D72,"")</f>
        <v/>
      </c>
      <c r="K3" s="1" t="s">
        <v>2</v>
      </c>
      <c r="L3" s="7" t="str">
        <f>IF(ISNUMBER('Tipps eintragen'!F72),'Tipps eintragen'!F72,"")</f>
        <v/>
      </c>
      <c r="M3" s="5" t="str">
        <f>'Tipps eintragen'!A138</f>
        <v>Leverkusen</v>
      </c>
      <c r="N3" s="42" t="s">
        <v>2</v>
      </c>
      <c r="O3" s="5" t="str">
        <f>'Tipps eintragen'!C138</f>
        <v>St. Pauli</v>
      </c>
      <c r="P3" s="6" t="str">
        <f>IF(ISNUMBER('Tipps eintragen'!D138),'Tipps eintragen'!D138,"")</f>
        <v/>
      </c>
      <c r="Q3" s="1" t="s">
        <v>2</v>
      </c>
      <c r="R3" s="7" t="str">
        <f>IF(ISNUMBER('Tipps eintragen'!F138),'Tipps eintragen'!F138,"")</f>
        <v/>
      </c>
      <c r="S3" s="8"/>
      <c r="T3" s="8"/>
      <c r="U3" s="8"/>
      <c r="V3" s="8"/>
      <c r="W3" s="8"/>
      <c r="X3" s="8"/>
      <c r="Y3" s="8"/>
      <c r="Z3" s="8"/>
    </row>
    <row r="4" spans="1:26" ht="12.75" customHeight="1" x14ac:dyDescent="0.2">
      <c r="A4" s="5" t="str">
        <f>'Tipps eintragen'!A7</f>
        <v>Hoffenheim</v>
      </c>
      <c r="B4" s="42" t="s">
        <v>2</v>
      </c>
      <c r="C4" s="5" t="str">
        <f>'Tipps eintragen'!C7</f>
        <v>Holstein</v>
      </c>
      <c r="D4" s="6" t="str">
        <f>IF(ISNUMBER('Tipps eintragen'!D7),'Tipps eintragen'!D7,"")</f>
        <v/>
      </c>
      <c r="E4" s="1" t="s">
        <v>2</v>
      </c>
      <c r="F4" s="7" t="str">
        <f>IF(ISNUMBER('Tipps eintragen'!F7),'Tipps eintragen'!F7,"")</f>
        <v/>
      </c>
      <c r="G4" s="5" t="str">
        <f>'Tipps eintragen'!A73</f>
        <v>Bayern</v>
      </c>
      <c r="H4" s="42" t="s">
        <v>2</v>
      </c>
      <c r="I4" s="5" t="str">
        <f>'Tipps eintragen'!C73</f>
        <v>Stuttgart</v>
      </c>
      <c r="J4" s="6" t="str">
        <f>IF(ISNUMBER('Tipps eintragen'!D73),'Tipps eintragen'!D73,"")</f>
        <v/>
      </c>
      <c r="K4" s="1" t="s">
        <v>2</v>
      </c>
      <c r="L4" s="7" t="str">
        <f>IF(ISNUMBER('Tipps eintragen'!F73),'Tipps eintragen'!F73,"")</f>
        <v/>
      </c>
      <c r="M4" s="5" t="str">
        <f>'Tipps eintragen'!A139</f>
        <v>Wolfsburg</v>
      </c>
      <c r="N4" s="42" t="s">
        <v>2</v>
      </c>
      <c r="O4" s="5" t="str">
        <f>'Tipps eintragen'!C139</f>
        <v>Mainz</v>
      </c>
      <c r="P4" s="6" t="str">
        <f>IF(ISNUMBER('Tipps eintragen'!D139),'Tipps eintragen'!D139,"")</f>
        <v/>
      </c>
      <c r="Q4" s="1" t="s">
        <v>2</v>
      </c>
      <c r="R4" s="7" t="str">
        <f>IF(ISNUMBER('Tipps eintragen'!F139),'Tipps eintragen'!F139,"")</f>
        <v/>
      </c>
      <c r="S4" s="8"/>
      <c r="T4" s="8"/>
      <c r="U4" s="8"/>
      <c r="V4" s="8"/>
      <c r="W4" s="8"/>
      <c r="X4" s="8"/>
      <c r="Y4" s="8"/>
      <c r="Z4" s="8"/>
    </row>
    <row r="5" spans="1:26" ht="12.75" customHeight="1" x14ac:dyDescent="0.2">
      <c r="A5" s="5" t="str">
        <f>'Tipps eintragen'!A8</f>
        <v>Freiburg</v>
      </c>
      <c r="B5" s="42" t="s">
        <v>2</v>
      </c>
      <c r="C5" s="5" t="str">
        <f>'Tipps eintragen'!C8</f>
        <v>Stuttgart</v>
      </c>
      <c r="D5" s="6" t="str">
        <f>IF(ISNUMBER('Tipps eintragen'!D8),'Tipps eintragen'!D8,"")</f>
        <v/>
      </c>
      <c r="E5" s="1" t="s">
        <v>2</v>
      </c>
      <c r="F5" s="7" t="str">
        <f>IF(ISNUMBER('Tipps eintragen'!F8),'Tipps eintragen'!F8,"")</f>
        <v/>
      </c>
      <c r="G5" s="5" t="str">
        <f>'Tipps eintragen'!A74</f>
        <v>Freiburg</v>
      </c>
      <c r="H5" s="42" t="s">
        <v>2</v>
      </c>
      <c r="I5" s="5" t="str">
        <f>'Tipps eintragen'!C74</f>
        <v>Augsburg</v>
      </c>
      <c r="J5" s="6" t="str">
        <f>IF(ISNUMBER('Tipps eintragen'!D74),'Tipps eintragen'!D74,"")</f>
        <v/>
      </c>
      <c r="K5" s="1" t="s">
        <v>2</v>
      </c>
      <c r="L5" s="7" t="str">
        <f>IF(ISNUMBER('Tipps eintragen'!F74),'Tipps eintragen'!F74,"")</f>
        <v/>
      </c>
      <c r="M5" s="5" t="str">
        <f>'Tipps eintragen'!A140</f>
        <v>Bayern</v>
      </c>
      <c r="N5" s="42" t="s">
        <v>2</v>
      </c>
      <c r="O5" s="5" t="str">
        <f>'Tipps eintragen'!C140</f>
        <v>Heidenheim</v>
      </c>
      <c r="P5" s="6" t="str">
        <f>IF(ISNUMBER('Tipps eintragen'!D140),'Tipps eintragen'!D140,"")</f>
        <v/>
      </c>
      <c r="Q5" s="1" t="s">
        <v>2</v>
      </c>
      <c r="R5" s="7" t="str">
        <f>IF(ISNUMBER('Tipps eintragen'!F140),'Tipps eintragen'!F140,"")</f>
        <v/>
      </c>
      <c r="S5" s="8"/>
      <c r="T5" s="8"/>
      <c r="U5" s="8"/>
      <c r="V5" s="8"/>
      <c r="W5" s="8"/>
      <c r="X5" s="8"/>
      <c r="Y5" s="8"/>
      <c r="Z5" s="8"/>
    </row>
    <row r="6" spans="1:26" ht="12.75" customHeight="1" x14ac:dyDescent="0.2">
      <c r="A6" s="5" t="str">
        <f>'Tipps eintragen'!A9</f>
        <v>Dortmund</v>
      </c>
      <c r="B6" s="42" t="s">
        <v>2</v>
      </c>
      <c r="C6" s="5" t="str">
        <f>'Tipps eintragen'!C9</f>
        <v>Frankfurt</v>
      </c>
      <c r="D6" s="6" t="str">
        <f>IF(ISNUMBER('Tipps eintragen'!D9),'Tipps eintragen'!D9,"")</f>
        <v/>
      </c>
      <c r="E6" s="1" t="s">
        <v>2</v>
      </c>
      <c r="F6" s="7" t="str">
        <f>IF(ISNUMBER('Tipps eintragen'!F9),'Tipps eintragen'!F9,"")</f>
        <v/>
      </c>
      <c r="G6" s="5" t="str">
        <f>'Tipps eintragen'!A75</f>
        <v>Holstein</v>
      </c>
      <c r="H6" s="42" t="s">
        <v>2</v>
      </c>
      <c r="I6" s="5" t="str">
        <f>'Tipps eintragen'!C75</f>
        <v>Union Berlin</v>
      </c>
      <c r="J6" s="6" t="str">
        <f>IF(ISNUMBER('Tipps eintragen'!D75),'Tipps eintragen'!D75,"")</f>
        <v/>
      </c>
      <c r="K6" s="1" t="s">
        <v>2</v>
      </c>
      <c r="L6" s="7" t="str">
        <f>IF(ISNUMBER('Tipps eintragen'!F75),'Tipps eintragen'!F75,"")</f>
        <v/>
      </c>
      <c r="M6" s="5" t="str">
        <f>'Tipps eintragen'!A141</f>
        <v>Holstein</v>
      </c>
      <c r="N6" s="42" t="s">
        <v>2</v>
      </c>
      <c r="O6" s="5" t="str">
        <f>'Tipps eintragen'!C141</f>
        <v>Leipzig</v>
      </c>
      <c r="P6" s="6" t="str">
        <f>IF(ISNUMBER('Tipps eintragen'!D141),'Tipps eintragen'!D141,"")</f>
        <v/>
      </c>
      <c r="Q6" s="1" t="s">
        <v>2</v>
      </c>
      <c r="R6" s="7" t="str">
        <f>IF(ISNUMBER('Tipps eintragen'!F141),'Tipps eintragen'!F141,"")</f>
        <v/>
      </c>
      <c r="S6" s="8"/>
      <c r="T6" s="8"/>
      <c r="U6" s="8"/>
      <c r="V6" s="8"/>
      <c r="W6" s="8"/>
      <c r="X6" s="8"/>
      <c r="Y6" s="8"/>
      <c r="Z6" s="8"/>
    </row>
    <row r="7" spans="1:26" ht="12.75" customHeight="1" x14ac:dyDescent="0.2">
      <c r="A7" s="5" t="str">
        <f>'Tipps eintragen'!A10</f>
        <v>Augsburg</v>
      </c>
      <c r="B7" s="42" t="s">
        <v>2</v>
      </c>
      <c r="C7" s="5" t="str">
        <f>'Tipps eintragen'!C10</f>
        <v>Bremen</v>
      </c>
      <c r="D7" s="6" t="str">
        <f>IF(ISNUMBER('Tipps eintragen'!D10),'Tipps eintragen'!D10,"")</f>
        <v/>
      </c>
      <c r="E7" s="1" t="s">
        <v>2</v>
      </c>
      <c r="F7" s="7" t="str">
        <f>IF(ISNUMBER('Tipps eintragen'!F10),'Tipps eintragen'!F10,"")</f>
        <v/>
      </c>
      <c r="G7" s="5" t="str">
        <f>'Tipps eintragen'!A76</f>
        <v>Wolfsburg</v>
      </c>
      <c r="H7" s="42" t="s">
        <v>2</v>
      </c>
      <c r="I7" s="5" t="str">
        <f>'Tipps eintragen'!C76</f>
        <v>Bremen</v>
      </c>
      <c r="J7" s="6" t="str">
        <f>IF(ISNUMBER('Tipps eintragen'!D76),'Tipps eintragen'!D76,"")</f>
        <v/>
      </c>
      <c r="K7" s="1" t="s">
        <v>2</v>
      </c>
      <c r="L7" s="7" t="str">
        <f>IF(ISNUMBER('Tipps eintragen'!F76),'Tipps eintragen'!F76,"")</f>
        <v/>
      </c>
      <c r="M7" s="5" t="str">
        <f>'Tipps eintragen'!A142</f>
        <v>Stuttgart</v>
      </c>
      <c r="N7" s="42" t="s">
        <v>2</v>
      </c>
      <c r="O7" s="5" t="str">
        <f>'Tipps eintragen'!C142</f>
        <v>Union Berlin</v>
      </c>
      <c r="P7" s="6" t="str">
        <f>IF(ISNUMBER('Tipps eintragen'!D142),'Tipps eintragen'!D142,"")</f>
        <v/>
      </c>
      <c r="Q7" s="1" t="s">
        <v>2</v>
      </c>
      <c r="R7" s="7" t="str">
        <f>IF(ISNUMBER('Tipps eintragen'!F142),'Tipps eintragen'!F142,"")</f>
        <v/>
      </c>
      <c r="S7" s="8"/>
      <c r="T7" s="8"/>
      <c r="U7" s="8"/>
      <c r="V7" s="8"/>
      <c r="W7" s="8"/>
      <c r="X7" s="8"/>
      <c r="Y7" s="8"/>
      <c r="Z7" s="8"/>
    </row>
    <row r="8" spans="1:26" ht="12.75" customHeight="1" x14ac:dyDescent="0.2">
      <c r="A8" s="5" t="str">
        <f>'Tipps eintragen'!A11</f>
        <v>Leipzig</v>
      </c>
      <c r="B8" s="42" t="s">
        <v>2</v>
      </c>
      <c r="C8" s="5" t="str">
        <f>'Tipps eintragen'!C11</f>
        <v>Bochum</v>
      </c>
      <c r="D8" s="6" t="str">
        <f>IF(ISNUMBER('Tipps eintragen'!D11),'Tipps eintragen'!D11,"")</f>
        <v/>
      </c>
      <c r="E8" s="1" t="s">
        <v>2</v>
      </c>
      <c r="F8" s="7" t="str">
        <f>IF(ISNUMBER('Tipps eintragen'!F11),'Tipps eintragen'!F11,"")</f>
        <v/>
      </c>
      <c r="G8" s="5" t="str">
        <f>'Tipps eintragen'!A77</f>
        <v>Leverkusen</v>
      </c>
      <c r="H8" s="42" t="s">
        <v>2</v>
      </c>
      <c r="I8" s="5" t="str">
        <f>'Tipps eintragen'!C77</f>
        <v>Frankfurt</v>
      </c>
      <c r="J8" s="6" t="str">
        <f>IF(ISNUMBER('Tipps eintragen'!D77),'Tipps eintragen'!D77,"")</f>
        <v/>
      </c>
      <c r="K8" s="1" t="s">
        <v>2</v>
      </c>
      <c r="L8" s="7" t="str">
        <f>IF(ISNUMBER('Tipps eintragen'!F77),'Tipps eintragen'!F77,"")</f>
        <v/>
      </c>
      <c r="M8" s="5" t="str">
        <f>'Tipps eintragen'!A143</f>
        <v>Hoffenheim</v>
      </c>
      <c r="N8" s="42" t="s">
        <v>2</v>
      </c>
      <c r="O8" s="5" t="str">
        <f>'Tipps eintragen'!C143</f>
        <v>Freiburg</v>
      </c>
      <c r="P8" s="6" t="str">
        <f>IF(ISNUMBER('Tipps eintragen'!D143),'Tipps eintragen'!D143,"")</f>
        <v/>
      </c>
      <c r="Q8" s="1" t="s">
        <v>2</v>
      </c>
      <c r="R8" s="7" t="str">
        <f>IF(ISNUMBER('Tipps eintragen'!F143),'Tipps eintragen'!F143,"")</f>
        <v/>
      </c>
      <c r="S8" s="8"/>
      <c r="T8" s="8"/>
      <c r="U8" s="8"/>
      <c r="V8" s="8"/>
      <c r="W8" s="8"/>
      <c r="X8" s="8"/>
      <c r="Y8" s="8"/>
      <c r="Z8" s="8"/>
    </row>
    <row r="9" spans="1:26" ht="12.75" customHeight="1" x14ac:dyDescent="0.2">
      <c r="A9" s="5" t="str">
        <f>'Tipps eintragen'!A12</f>
        <v>Mainz</v>
      </c>
      <c r="B9" s="42" t="s">
        <v>2</v>
      </c>
      <c r="C9" s="5" t="str">
        <f>'Tipps eintragen'!C12</f>
        <v>Union Berlin</v>
      </c>
      <c r="D9" s="6" t="str">
        <f>IF(ISNUMBER('Tipps eintragen'!D12),'Tipps eintragen'!D12,"")</f>
        <v/>
      </c>
      <c r="E9" s="1" t="s">
        <v>2</v>
      </c>
      <c r="F9" s="7" t="str">
        <f>IF(ISNUMBER('Tipps eintragen'!F12),'Tipps eintragen'!F12,"")</f>
        <v/>
      </c>
      <c r="G9" s="5" t="str">
        <f>'Tipps eintragen'!A78</f>
        <v>Dortmund</v>
      </c>
      <c r="H9" s="42" t="s">
        <v>2</v>
      </c>
      <c r="I9" s="5" t="str">
        <f>'Tipps eintragen'!C78</f>
        <v>St. Pauli</v>
      </c>
      <c r="J9" s="6" t="str">
        <f>IF(ISNUMBER('Tipps eintragen'!D78),'Tipps eintragen'!D78,"")</f>
        <v/>
      </c>
      <c r="K9" s="1" t="s">
        <v>2</v>
      </c>
      <c r="L9" s="7" t="str">
        <f>IF(ISNUMBER('Tipps eintragen'!F78),'Tipps eintragen'!F78,"")</f>
        <v/>
      </c>
      <c r="M9" s="5" t="str">
        <f>'Tipps eintragen'!A144</f>
        <v>Frankfurt</v>
      </c>
      <c r="N9" s="42" t="s">
        <v>2</v>
      </c>
      <c r="O9" s="5" t="str">
        <f>'Tipps eintragen'!C144</f>
        <v>Augsburg</v>
      </c>
      <c r="P9" s="6" t="str">
        <f>IF(ISNUMBER('Tipps eintragen'!D144),'Tipps eintragen'!D144,"")</f>
        <v/>
      </c>
      <c r="Q9" s="1" t="s">
        <v>2</v>
      </c>
      <c r="R9" s="7" t="str">
        <f>IF(ISNUMBER('Tipps eintragen'!F144),'Tipps eintragen'!F144,"")</f>
        <v/>
      </c>
      <c r="S9" s="8"/>
      <c r="T9" s="8"/>
      <c r="U9" s="8"/>
      <c r="V9" s="8"/>
      <c r="W9" s="8"/>
      <c r="X9" s="8"/>
      <c r="Y9" s="8"/>
      <c r="Z9" s="8"/>
    </row>
    <row r="10" spans="1:26" ht="12.75" customHeight="1" x14ac:dyDescent="0.2">
      <c r="A10" s="5" t="str">
        <f>'Tipps eintragen'!A13</f>
        <v>St. Pauli</v>
      </c>
      <c r="B10" s="42" t="s">
        <v>2</v>
      </c>
      <c r="C10" s="5" t="str">
        <f>'Tipps eintragen'!C13</f>
        <v>Heidenheim</v>
      </c>
      <c r="D10" s="6" t="str">
        <f>IF(ISNUMBER('Tipps eintragen'!D13),'Tipps eintragen'!D13,"")</f>
        <v/>
      </c>
      <c r="E10" s="1" t="s">
        <v>2</v>
      </c>
      <c r="F10" s="7" t="str">
        <f>IF(ISNUMBER('Tipps eintragen'!F13),'Tipps eintragen'!F13,"")</f>
        <v/>
      </c>
      <c r="G10" s="5" t="str">
        <f>'Tipps eintragen'!A79</f>
        <v>M´gladbach</v>
      </c>
      <c r="H10" s="42" t="s">
        <v>2</v>
      </c>
      <c r="I10" s="5" t="str">
        <f>'Tipps eintragen'!C79</f>
        <v>Heidenheim</v>
      </c>
      <c r="J10" s="6" t="str">
        <f>IF(ISNUMBER('Tipps eintragen'!D79),'Tipps eintragen'!D79,"")</f>
        <v/>
      </c>
      <c r="K10" s="1" t="s">
        <v>2</v>
      </c>
      <c r="L10" s="7" t="str">
        <f>IF(ISNUMBER('Tipps eintragen'!F79),'Tipps eintragen'!F79,"")</f>
        <v/>
      </c>
      <c r="M10" s="5" t="str">
        <f>'Tipps eintragen'!A145</f>
        <v>Bochum</v>
      </c>
      <c r="N10" s="42" t="s">
        <v>2</v>
      </c>
      <c r="O10" s="5" t="str">
        <f>'Tipps eintragen'!C145</f>
        <v>Bremen</v>
      </c>
      <c r="P10" s="6" t="str">
        <f>IF(ISNUMBER('Tipps eintragen'!D145),'Tipps eintragen'!D145,"")</f>
        <v/>
      </c>
      <c r="Q10" s="1" t="s">
        <v>2</v>
      </c>
      <c r="R10" s="7" t="str">
        <f>IF(ISNUMBER('Tipps eintragen'!F145),'Tipps eintragen'!F145,"")</f>
        <v/>
      </c>
      <c r="S10" s="8"/>
      <c r="T10" s="8"/>
      <c r="U10" s="8"/>
      <c r="V10" s="8"/>
      <c r="W10" s="8"/>
      <c r="X10" s="8"/>
      <c r="Y10" s="8"/>
      <c r="Z10" s="8"/>
    </row>
    <row r="11" spans="1:26" ht="12.75" customHeight="1" x14ac:dyDescent="0.2">
      <c r="A11" s="5" t="str">
        <f>'Tipps eintragen'!A14</f>
        <v>Wolfsburg</v>
      </c>
      <c r="B11" s="42" t="s">
        <v>2</v>
      </c>
      <c r="C11" s="5" t="str">
        <f>'Tipps eintragen'!C14</f>
        <v>Bayern</v>
      </c>
      <c r="D11" s="6" t="str">
        <f>IF(ISNUMBER('Tipps eintragen'!D14),'Tipps eintragen'!D14,"")</f>
        <v/>
      </c>
      <c r="E11" s="1" t="s">
        <v>2</v>
      </c>
      <c r="F11" s="7" t="str">
        <f>IF(ISNUMBER('Tipps eintragen'!F14),'Tipps eintragen'!F14,"")</f>
        <v/>
      </c>
      <c r="G11" s="5" t="str">
        <f>'Tipps eintragen'!A80</f>
        <v>Mainz</v>
      </c>
      <c r="H11" s="42" t="s">
        <v>2</v>
      </c>
      <c r="I11" s="5" t="str">
        <f>'Tipps eintragen'!C80</f>
        <v>Leipzig</v>
      </c>
      <c r="J11" s="6" t="str">
        <f>IF(ISNUMBER('Tipps eintragen'!D80),'Tipps eintragen'!D80,"")</f>
        <v/>
      </c>
      <c r="K11" s="1" t="s">
        <v>2</v>
      </c>
      <c r="L11" s="7" t="str">
        <f>IF(ISNUMBER('Tipps eintragen'!F80),'Tipps eintragen'!F80,"")</f>
        <v/>
      </c>
      <c r="M11" s="5" t="str">
        <f>'Tipps eintragen'!A146</f>
        <v>M´gladbach</v>
      </c>
      <c r="N11" s="42" t="s">
        <v>2</v>
      </c>
      <c r="O11" s="5" t="str">
        <f>'Tipps eintragen'!C146</f>
        <v>Dortmund</v>
      </c>
      <c r="P11" s="6" t="str">
        <f>IF(ISNUMBER('Tipps eintragen'!D146),'Tipps eintragen'!D146,"")</f>
        <v/>
      </c>
      <c r="Q11" s="1" t="s">
        <v>2</v>
      </c>
      <c r="R11" s="7" t="str">
        <f>IF(ISNUMBER('Tipps eintragen'!F146),'Tipps eintragen'!F146,"")</f>
        <v/>
      </c>
      <c r="S11" s="8"/>
      <c r="T11" s="8"/>
      <c r="U11" s="8"/>
      <c r="V11" s="8"/>
      <c r="W11" s="8"/>
      <c r="X11" s="8"/>
      <c r="Y11" s="8"/>
      <c r="Z11" s="8"/>
    </row>
    <row r="12" spans="1:26" s="1" customFormat="1" ht="18" customHeight="1" x14ac:dyDescent="0.2">
      <c r="A12" s="135" t="str">
        <f>'Tipps eintragen'!A16</f>
        <v>2. Spieltag (30.08.-01.09.2024)</v>
      </c>
      <c r="B12" s="135">
        <f>'Tipps eintragen'!B16</f>
        <v>0</v>
      </c>
      <c r="C12" s="135"/>
      <c r="D12" s="135"/>
      <c r="E12" s="135"/>
      <c r="F12" s="135"/>
      <c r="G12" s="135" t="str">
        <f>'Tipps eintragen'!A82</f>
        <v>8. Spieltag (25.-27.10.2024)</v>
      </c>
      <c r="H12" s="135">
        <f>'Tipps eintragen'!B82</f>
        <v>0</v>
      </c>
      <c r="I12" s="135"/>
      <c r="J12" s="135"/>
      <c r="K12" s="135"/>
      <c r="L12" s="135"/>
      <c r="M12" s="135" t="str">
        <f>'Tipps eintragen'!A148</f>
        <v>14. Spieltag (13.-15.12.2024)</v>
      </c>
      <c r="N12" s="135">
        <f>'Tipps eintragen'!B148</f>
        <v>0</v>
      </c>
      <c r="O12" s="135"/>
      <c r="P12" s="135"/>
      <c r="Q12" s="135"/>
      <c r="R12" s="135"/>
      <c r="S12" s="4"/>
      <c r="T12" s="4"/>
      <c r="U12" s="4"/>
    </row>
    <row r="13" spans="1:26" ht="12.75" customHeight="1" x14ac:dyDescent="0.2">
      <c r="A13" s="5" t="str">
        <f>'Tipps eintragen'!A17</f>
        <v>Union Berlin</v>
      </c>
      <c r="B13" s="42" t="s">
        <v>2</v>
      </c>
      <c r="C13" s="5" t="str">
        <f>'Tipps eintragen'!C17</f>
        <v>St. Pauli</v>
      </c>
      <c r="D13" s="6" t="str">
        <f>IF(ISNUMBER('Tipps eintragen'!D17),'Tipps eintragen'!D17,"")</f>
        <v/>
      </c>
      <c r="E13" s="1" t="s">
        <v>2</v>
      </c>
      <c r="F13" s="7" t="str">
        <f>IF(ISNUMBER('Tipps eintragen'!F17),'Tipps eintragen'!F17,"")</f>
        <v/>
      </c>
      <c r="G13" s="5" t="str">
        <f>'Tipps eintragen'!A83</f>
        <v>Heidenheim</v>
      </c>
      <c r="H13" s="42" t="s">
        <v>2</v>
      </c>
      <c r="I13" s="5" t="str">
        <f>'Tipps eintragen'!C83</f>
        <v>Hoffenheim</v>
      </c>
      <c r="J13" s="6" t="str">
        <f>IF(ISNUMBER('Tipps eintragen'!D83),'Tipps eintragen'!D83,"")</f>
        <v/>
      </c>
      <c r="K13" s="1" t="s">
        <v>2</v>
      </c>
      <c r="L13" s="7" t="str">
        <f>IF(ISNUMBER('Tipps eintragen'!F83),'Tipps eintragen'!F83,"")</f>
        <v/>
      </c>
      <c r="M13" s="5" t="str">
        <f>'Tipps eintragen'!A149</f>
        <v>Heidenheim</v>
      </c>
      <c r="N13" s="42" t="s">
        <v>2</v>
      </c>
      <c r="O13" s="5" t="str">
        <f>'Tipps eintragen'!C149</f>
        <v>Stuttgart</v>
      </c>
      <c r="P13" s="6" t="str">
        <f>IF(ISNUMBER('Tipps eintragen'!D149),'Tipps eintragen'!D149,"")</f>
        <v/>
      </c>
      <c r="Q13" s="1" t="s">
        <v>2</v>
      </c>
      <c r="R13" s="7" t="str">
        <f>IF(ISNUMBER('Tipps eintragen'!F149),'Tipps eintragen'!F149,"")</f>
        <v/>
      </c>
      <c r="S13" s="8"/>
      <c r="T13" s="8"/>
      <c r="U13" s="8"/>
      <c r="V13" s="8"/>
      <c r="W13" s="8"/>
      <c r="X13" s="8"/>
      <c r="Y13" s="8"/>
      <c r="Z13" s="8"/>
    </row>
    <row r="14" spans="1:26" ht="12.75" customHeight="1" x14ac:dyDescent="0.2">
      <c r="A14" s="5" t="str">
        <f>'Tipps eintragen'!A18</f>
        <v>Bremen</v>
      </c>
      <c r="B14" s="42" t="s">
        <v>2</v>
      </c>
      <c r="C14" s="5" t="str">
        <f>'Tipps eintragen'!C18</f>
        <v>Dortmund</v>
      </c>
      <c r="D14" s="6" t="str">
        <f>IF(ISNUMBER('Tipps eintragen'!D18),'Tipps eintragen'!D18,"")</f>
        <v/>
      </c>
      <c r="E14" s="1" t="s">
        <v>2</v>
      </c>
      <c r="F14" s="7" t="str">
        <f>IF(ISNUMBER('Tipps eintragen'!F18),'Tipps eintragen'!F18,"")</f>
        <v/>
      </c>
      <c r="G14" s="5" t="str">
        <f>'Tipps eintragen'!A84</f>
        <v>Bremen</v>
      </c>
      <c r="H14" s="42" t="s">
        <v>2</v>
      </c>
      <c r="I14" s="5" t="str">
        <f>'Tipps eintragen'!C84</f>
        <v>Leverkusen</v>
      </c>
      <c r="J14" s="6" t="str">
        <f>IF(ISNUMBER('Tipps eintragen'!D84),'Tipps eintragen'!D84,"")</f>
        <v/>
      </c>
      <c r="K14" s="1" t="s">
        <v>2</v>
      </c>
      <c r="L14" s="7" t="str">
        <f>IF(ISNUMBER('Tipps eintragen'!F84),'Tipps eintragen'!F84,"")</f>
        <v/>
      </c>
      <c r="M14" s="5" t="str">
        <f>'Tipps eintragen'!A150</f>
        <v>M´gladbach</v>
      </c>
      <c r="N14" s="42" t="s">
        <v>2</v>
      </c>
      <c r="O14" s="5" t="str">
        <f>'Tipps eintragen'!C150</f>
        <v>Holstein</v>
      </c>
      <c r="P14" s="6" t="str">
        <f>IF(ISNUMBER('Tipps eintragen'!D150),'Tipps eintragen'!D150,"")</f>
        <v/>
      </c>
      <c r="Q14" s="1" t="s">
        <v>2</v>
      </c>
      <c r="R14" s="7" t="str">
        <f>IF(ISNUMBER('Tipps eintragen'!F150),'Tipps eintragen'!F150,"")</f>
        <v/>
      </c>
      <c r="S14" s="8"/>
      <c r="T14" s="8"/>
      <c r="U14" s="8"/>
      <c r="V14" s="8"/>
      <c r="W14" s="8"/>
      <c r="X14" s="8"/>
      <c r="Y14" s="8"/>
      <c r="Z14" s="8"/>
    </row>
    <row r="15" spans="1:26" ht="12.75" customHeight="1" x14ac:dyDescent="0.2">
      <c r="A15" s="5" t="str">
        <f>'Tipps eintragen'!A19</f>
        <v>Holstein</v>
      </c>
      <c r="B15" s="42" t="s">
        <v>2</v>
      </c>
      <c r="C15" s="5" t="str">
        <f>'Tipps eintragen'!C19</f>
        <v>Wolfsburg</v>
      </c>
      <c r="D15" s="6" t="str">
        <f>IF(ISNUMBER('Tipps eintragen'!D19),'Tipps eintragen'!D19,"")</f>
        <v/>
      </c>
      <c r="E15" s="1" t="s">
        <v>2</v>
      </c>
      <c r="F15" s="7" t="str">
        <f>IF(ISNUMBER('Tipps eintragen'!F19),'Tipps eintragen'!F19,"")</f>
        <v/>
      </c>
      <c r="G15" s="5" t="str">
        <f>'Tipps eintragen'!A85</f>
        <v>Leipzig</v>
      </c>
      <c r="H15" s="42" t="s">
        <v>2</v>
      </c>
      <c r="I15" s="5" t="str">
        <f>'Tipps eintragen'!C85</f>
        <v>Freiburg</v>
      </c>
      <c r="J15" s="6" t="str">
        <f>IF(ISNUMBER('Tipps eintragen'!D85),'Tipps eintragen'!D85,"")</f>
        <v/>
      </c>
      <c r="K15" s="1" t="s">
        <v>2</v>
      </c>
      <c r="L15" s="7" t="str">
        <f>IF(ISNUMBER('Tipps eintragen'!F85),'Tipps eintragen'!F85,"")</f>
        <v/>
      </c>
      <c r="M15" s="5" t="str">
        <f>'Tipps eintragen'!A151</f>
        <v>Dortmund</v>
      </c>
      <c r="N15" s="42" t="s">
        <v>2</v>
      </c>
      <c r="O15" s="5" t="str">
        <f>'Tipps eintragen'!C151</f>
        <v>Hoffenheim</v>
      </c>
      <c r="P15" s="6" t="str">
        <f>IF(ISNUMBER('Tipps eintragen'!D151),'Tipps eintragen'!D151,"")</f>
        <v/>
      </c>
      <c r="Q15" s="1" t="s">
        <v>2</v>
      </c>
      <c r="R15" s="7" t="str">
        <f>IF(ISNUMBER('Tipps eintragen'!F151),'Tipps eintragen'!F151,"")</f>
        <v/>
      </c>
      <c r="S15" s="8"/>
      <c r="T15" s="8"/>
      <c r="U15" s="8"/>
      <c r="V15" s="8"/>
      <c r="W15" s="8"/>
      <c r="X15" s="8"/>
      <c r="Y15" s="8"/>
      <c r="Z15" s="8"/>
    </row>
    <row r="16" spans="1:26" ht="12.75" customHeight="1" x14ac:dyDescent="0.2">
      <c r="A16" s="5" t="str">
        <f>'Tipps eintragen'!A20</f>
        <v>Stuttgart</v>
      </c>
      <c r="B16" s="42" t="s">
        <v>2</v>
      </c>
      <c r="C16" s="5" t="str">
        <f>'Tipps eintragen'!C20</f>
        <v>Mainz</v>
      </c>
      <c r="D16" s="6" t="str">
        <f>IF(ISNUMBER('Tipps eintragen'!D20),'Tipps eintragen'!D20,"")</f>
        <v/>
      </c>
      <c r="E16" s="1" t="s">
        <v>2</v>
      </c>
      <c r="F16" s="7" t="str">
        <f>IF(ISNUMBER('Tipps eintragen'!F20),'Tipps eintragen'!F20,"")</f>
        <v/>
      </c>
      <c r="G16" s="5" t="str">
        <f>'Tipps eintragen'!A86</f>
        <v>Bochum</v>
      </c>
      <c r="H16" s="42" t="s">
        <v>2</v>
      </c>
      <c r="I16" s="5" t="str">
        <f>'Tipps eintragen'!C86</f>
        <v>Bayern</v>
      </c>
      <c r="J16" s="6" t="str">
        <f>IF(ISNUMBER('Tipps eintragen'!D86),'Tipps eintragen'!D86,"")</f>
        <v/>
      </c>
      <c r="K16" s="1" t="s">
        <v>2</v>
      </c>
      <c r="L16" s="7" t="str">
        <f>IF(ISNUMBER('Tipps eintragen'!F86),'Tipps eintragen'!F86,"")</f>
        <v/>
      </c>
      <c r="M16" s="5" t="str">
        <f>'Tipps eintragen'!A152</f>
        <v>Augsburg</v>
      </c>
      <c r="N16" s="42" t="s">
        <v>2</v>
      </c>
      <c r="O16" s="5" t="str">
        <f>'Tipps eintragen'!C152</f>
        <v>Leverkusen</v>
      </c>
      <c r="P16" s="6" t="str">
        <f>IF(ISNUMBER('Tipps eintragen'!D152),'Tipps eintragen'!D152,"")</f>
        <v/>
      </c>
      <c r="Q16" s="1" t="s">
        <v>2</v>
      </c>
      <c r="R16" s="7" t="str">
        <f>IF(ISNUMBER('Tipps eintragen'!F152),'Tipps eintragen'!F152,"")</f>
        <v/>
      </c>
      <c r="S16" s="8"/>
      <c r="T16" s="8"/>
      <c r="U16" s="8"/>
      <c r="V16" s="8"/>
      <c r="W16" s="8"/>
      <c r="X16" s="8"/>
      <c r="Y16" s="8"/>
      <c r="Z16" s="8"/>
    </row>
    <row r="17" spans="1:26" ht="12.75" customHeight="1" x14ac:dyDescent="0.2">
      <c r="A17" s="5" t="str">
        <f>'Tipps eintragen'!A21</f>
        <v>Frankfurt</v>
      </c>
      <c r="B17" s="42" t="s">
        <v>2</v>
      </c>
      <c r="C17" s="5" t="str">
        <f>'Tipps eintragen'!C21</f>
        <v>Hoffenheim</v>
      </c>
      <c r="D17" s="6" t="str">
        <f>IF(ISNUMBER('Tipps eintragen'!D21),'Tipps eintragen'!D21,"")</f>
        <v/>
      </c>
      <c r="E17" s="1" t="s">
        <v>2</v>
      </c>
      <c r="F17" s="7" t="str">
        <f>IF(ISNUMBER('Tipps eintragen'!F21),'Tipps eintragen'!F21,"")</f>
        <v/>
      </c>
      <c r="G17" s="5" t="str">
        <f>'Tipps eintragen'!A87</f>
        <v>Union Berlin</v>
      </c>
      <c r="H17" s="42" t="s">
        <v>2</v>
      </c>
      <c r="I17" s="5" t="str">
        <f>'Tipps eintragen'!C87</f>
        <v>Frankfurt</v>
      </c>
      <c r="J17" s="6" t="str">
        <f>IF(ISNUMBER('Tipps eintragen'!D87),'Tipps eintragen'!D87,"")</f>
        <v/>
      </c>
      <c r="K17" s="1" t="s">
        <v>2</v>
      </c>
      <c r="L17" s="7" t="str">
        <f>IF(ISNUMBER('Tipps eintragen'!F87),'Tipps eintragen'!F87,"")</f>
        <v/>
      </c>
      <c r="M17" s="5" t="str">
        <f>'Tipps eintragen'!A153</f>
        <v>Freiburg</v>
      </c>
      <c r="N17" s="42" t="s">
        <v>2</v>
      </c>
      <c r="O17" s="5" t="str">
        <f>'Tipps eintragen'!C153</f>
        <v>Wolfsburg</v>
      </c>
      <c r="P17" s="6" t="str">
        <f>IF(ISNUMBER('Tipps eintragen'!D153),'Tipps eintragen'!D153,"")</f>
        <v/>
      </c>
      <c r="Q17" s="1" t="s">
        <v>2</v>
      </c>
      <c r="R17" s="7" t="str">
        <f>IF(ISNUMBER('Tipps eintragen'!F153),'Tipps eintragen'!F153,"")</f>
        <v/>
      </c>
      <c r="S17" s="8"/>
      <c r="T17" s="8"/>
      <c r="U17" s="8"/>
      <c r="V17" s="8"/>
      <c r="W17" s="8"/>
      <c r="X17" s="8"/>
      <c r="Y17" s="8"/>
      <c r="Z17" s="8"/>
    </row>
    <row r="18" spans="1:26" ht="12.75" customHeight="1" x14ac:dyDescent="0.2">
      <c r="A18" s="5" t="str">
        <f>'Tipps eintragen'!A22</f>
        <v>Bochum</v>
      </c>
      <c r="B18" s="42" t="s">
        <v>2</v>
      </c>
      <c r="C18" s="5" t="str">
        <f>'Tipps eintragen'!C22</f>
        <v>M´gladbach</v>
      </c>
      <c r="D18" s="6" t="str">
        <f>IF(ISNUMBER('Tipps eintragen'!D22),'Tipps eintragen'!D22,"")</f>
        <v/>
      </c>
      <c r="E18" s="1" t="s">
        <v>2</v>
      </c>
      <c r="F18" s="7" t="str">
        <f>IF(ISNUMBER('Tipps eintragen'!F22),'Tipps eintragen'!F22,"")</f>
        <v/>
      </c>
      <c r="G18" s="5" t="str">
        <f>'Tipps eintragen'!A88</f>
        <v>Augsburg</v>
      </c>
      <c r="H18" s="42" t="s">
        <v>2</v>
      </c>
      <c r="I18" s="5" t="str">
        <f>'Tipps eintragen'!C88</f>
        <v>Dortmund</v>
      </c>
      <c r="J18" s="6" t="str">
        <f>IF(ISNUMBER('Tipps eintragen'!D88),'Tipps eintragen'!D88,"")</f>
        <v/>
      </c>
      <c r="K18" s="1" t="s">
        <v>2</v>
      </c>
      <c r="L18" s="7" t="str">
        <f>IF(ISNUMBER('Tipps eintragen'!F88),'Tipps eintragen'!F88,"")</f>
        <v/>
      </c>
      <c r="M18" s="5" t="str">
        <f>'Tipps eintragen'!A154</f>
        <v>Union Berlin</v>
      </c>
      <c r="N18" s="42" t="s">
        <v>2</v>
      </c>
      <c r="O18" s="5" t="str">
        <f>'Tipps eintragen'!C154</f>
        <v>Bochum</v>
      </c>
      <c r="P18" s="6" t="str">
        <f>IF(ISNUMBER('Tipps eintragen'!D154),'Tipps eintragen'!D154,"")</f>
        <v/>
      </c>
      <c r="Q18" s="1" t="s">
        <v>2</v>
      </c>
      <c r="R18" s="7" t="str">
        <f>IF(ISNUMBER('Tipps eintragen'!F154),'Tipps eintragen'!F154,"")</f>
        <v/>
      </c>
      <c r="S18" s="8"/>
      <c r="T18" s="8"/>
      <c r="U18" s="8"/>
      <c r="V18" s="8"/>
      <c r="W18" s="8"/>
      <c r="X18" s="8"/>
      <c r="Y18" s="8"/>
      <c r="Z18" s="8"/>
    </row>
    <row r="19" spans="1:26" ht="12.75" customHeight="1" x14ac:dyDescent="0.2">
      <c r="A19" s="5" t="str">
        <f>'Tipps eintragen'!A23</f>
        <v>Leverkusen</v>
      </c>
      <c r="B19" s="42" t="s">
        <v>2</v>
      </c>
      <c r="C19" s="5" t="str">
        <f>'Tipps eintragen'!C23</f>
        <v>Leipzig</v>
      </c>
      <c r="D19" s="6" t="str">
        <f>IF(ISNUMBER('Tipps eintragen'!D23),'Tipps eintragen'!D23,"")</f>
        <v/>
      </c>
      <c r="E19" s="1" t="s">
        <v>2</v>
      </c>
      <c r="F19" s="7" t="str">
        <f>IF(ISNUMBER('Tipps eintragen'!F23),'Tipps eintragen'!F23,"")</f>
        <v/>
      </c>
      <c r="G19" s="5" t="str">
        <f>'Tipps eintragen'!A89</f>
        <v>St. Pauli</v>
      </c>
      <c r="H19" s="42" t="s">
        <v>2</v>
      </c>
      <c r="I19" s="5" t="str">
        <f>'Tipps eintragen'!C89</f>
        <v>Wolfsburg</v>
      </c>
      <c r="J19" s="6" t="str">
        <f>IF(ISNUMBER('Tipps eintragen'!D89),'Tipps eintragen'!D89,"")</f>
        <v/>
      </c>
      <c r="K19" s="1" t="s">
        <v>2</v>
      </c>
      <c r="L19" s="7" t="str">
        <f>IF(ISNUMBER('Tipps eintragen'!F89),'Tipps eintragen'!F89,"")</f>
        <v/>
      </c>
      <c r="M19" s="5" t="str">
        <f>'Tipps eintragen'!A155</f>
        <v>Mainz</v>
      </c>
      <c r="N19" s="42" t="s">
        <v>2</v>
      </c>
      <c r="O19" s="5" t="str">
        <f>'Tipps eintragen'!C155</f>
        <v>Bayern</v>
      </c>
      <c r="P19" s="6" t="str">
        <f>IF(ISNUMBER('Tipps eintragen'!D155),'Tipps eintragen'!D155,"")</f>
        <v/>
      </c>
      <c r="Q19" s="1" t="s">
        <v>2</v>
      </c>
      <c r="R19" s="7" t="str">
        <f>IF(ISNUMBER('Tipps eintragen'!F155),'Tipps eintragen'!F155,"")</f>
        <v/>
      </c>
      <c r="S19" s="8"/>
      <c r="T19" s="8"/>
      <c r="U19" s="8"/>
      <c r="V19" s="8"/>
      <c r="W19" s="8"/>
      <c r="X19" s="8"/>
      <c r="Y19" s="8"/>
      <c r="Z19" s="8"/>
    </row>
    <row r="20" spans="1:26" ht="12.75" customHeight="1" x14ac:dyDescent="0.2">
      <c r="A20" s="5" t="str">
        <f>'Tipps eintragen'!A24</f>
        <v>Heidenheim</v>
      </c>
      <c r="B20" s="42" t="s">
        <v>2</v>
      </c>
      <c r="C20" s="5" t="str">
        <f>'Tipps eintragen'!C24</f>
        <v>Augsburg</v>
      </c>
      <c r="D20" s="6" t="str">
        <f>IF(ISNUMBER('Tipps eintragen'!D24),'Tipps eintragen'!D24,"")</f>
        <v/>
      </c>
      <c r="E20" s="1" t="s">
        <v>2</v>
      </c>
      <c r="F20" s="7" t="str">
        <f>IF(ISNUMBER('Tipps eintragen'!F24),'Tipps eintragen'!F24,"")</f>
        <v/>
      </c>
      <c r="G20" s="5" t="str">
        <f>'Tipps eintragen'!A90</f>
        <v>Mainz</v>
      </c>
      <c r="H20" s="42" t="s">
        <v>2</v>
      </c>
      <c r="I20" s="5" t="str">
        <f>'Tipps eintragen'!C90</f>
        <v>M´gladbach</v>
      </c>
      <c r="J20" s="6" t="str">
        <f>IF(ISNUMBER('Tipps eintragen'!D90),'Tipps eintragen'!D90,"")</f>
        <v/>
      </c>
      <c r="K20" s="1" t="s">
        <v>2</v>
      </c>
      <c r="L20" s="7" t="str">
        <f>IF(ISNUMBER('Tipps eintragen'!F90),'Tipps eintragen'!F90,"")</f>
        <v/>
      </c>
      <c r="M20" s="5" t="str">
        <f>'Tipps eintragen'!A156</f>
        <v>Leipzig</v>
      </c>
      <c r="N20" s="42" t="s">
        <v>2</v>
      </c>
      <c r="O20" s="5" t="str">
        <f>'Tipps eintragen'!C156</f>
        <v>Frankfurt</v>
      </c>
      <c r="P20" s="6" t="str">
        <f>IF(ISNUMBER('Tipps eintragen'!D156),'Tipps eintragen'!D156,"")</f>
        <v/>
      </c>
      <c r="Q20" s="1" t="s">
        <v>2</v>
      </c>
      <c r="R20" s="7" t="str">
        <f>IF(ISNUMBER('Tipps eintragen'!F156),'Tipps eintragen'!F156,"")</f>
        <v/>
      </c>
      <c r="S20" s="8"/>
      <c r="T20" s="8"/>
      <c r="U20" s="8"/>
      <c r="V20" s="8"/>
      <c r="W20" s="8"/>
      <c r="X20" s="8"/>
      <c r="Y20" s="8"/>
      <c r="Z20" s="8"/>
    </row>
    <row r="21" spans="1:26" ht="12.75" customHeight="1" x14ac:dyDescent="0.2">
      <c r="A21" s="5" t="str">
        <f>'Tipps eintragen'!A25</f>
        <v>Bayern</v>
      </c>
      <c r="B21" s="42" t="s">
        <v>2</v>
      </c>
      <c r="C21" s="5" t="str">
        <f>'Tipps eintragen'!C25</f>
        <v>Freiburg</v>
      </c>
      <c r="D21" s="6" t="str">
        <f>IF(ISNUMBER('Tipps eintragen'!D25),'Tipps eintragen'!D25,"")</f>
        <v/>
      </c>
      <c r="E21" s="1" t="s">
        <v>2</v>
      </c>
      <c r="F21" s="7" t="str">
        <f>IF(ISNUMBER('Tipps eintragen'!F25),'Tipps eintragen'!F25,"")</f>
        <v/>
      </c>
      <c r="G21" s="5" t="str">
        <f>'Tipps eintragen'!A91</f>
        <v>Stuttgart</v>
      </c>
      <c r="H21" s="42" t="s">
        <v>2</v>
      </c>
      <c r="I21" s="5" t="str">
        <f>'Tipps eintragen'!C91</f>
        <v>Holstein</v>
      </c>
      <c r="J21" s="6" t="str">
        <f>IF(ISNUMBER('Tipps eintragen'!D91),'Tipps eintragen'!D91,"")</f>
        <v/>
      </c>
      <c r="K21" s="1" t="s">
        <v>2</v>
      </c>
      <c r="L21" s="7" t="str">
        <f>IF(ISNUMBER('Tipps eintragen'!F91),'Tipps eintragen'!F91,"")</f>
        <v/>
      </c>
      <c r="M21" s="5" t="str">
        <f>'Tipps eintragen'!A157</f>
        <v>St. Pauli</v>
      </c>
      <c r="N21" s="42" t="s">
        <v>2</v>
      </c>
      <c r="O21" s="5" t="str">
        <f>'Tipps eintragen'!C157</f>
        <v>Bremen</v>
      </c>
      <c r="P21" s="6" t="str">
        <f>IF(ISNUMBER('Tipps eintragen'!D157),'Tipps eintragen'!D157,"")</f>
        <v/>
      </c>
      <c r="Q21" s="1" t="s">
        <v>2</v>
      </c>
      <c r="R21" s="7" t="str">
        <f>IF(ISNUMBER('Tipps eintragen'!F157),'Tipps eintragen'!F157,"")</f>
        <v/>
      </c>
      <c r="S21" s="8"/>
      <c r="T21" s="8"/>
      <c r="U21" s="8"/>
      <c r="V21" s="8"/>
      <c r="W21" s="8"/>
      <c r="X21" s="8"/>
      <c r="Y21" s="8"/>
      <c r="Z21" s="8"/>
    </row>
    <row r="22" spans="1:26" s="1" customFormat="1" ht="18" customHeight="1" x14ac:dyDescent="0.2">
      <c r="A22" s="135" t="str">
        <f>'Tipps eintragen'!A27</f>
        <v>3. Spieltag (13.-15.09.2024)</v>
      </c>
      <c r="B22" s="135">
        <f>'Tipps eintragen'!B27</f>
        <v>0</v>
      </c>
      <c r="C22" s="135"/>
      <c r="D22" s="135"/>
      <c r="E22" s="135"/>
      <c r="F22" s="135"/>
      <c r="G22" s="135" t="str">
        <f>'Tipps eintragen'!A93</f>
        <v>9. Spieltag (01.-03.11.2024)</v>
      </c>
      <c r="H22" s="135">
        <f>'Tipps eintragen'!B93</f>
        <v>0</v>
      </c>
      <c r="I22" s="135"/>
      <c r="J22" s="135"/>
      <c r="K22" s="135"/>
      <c r="L22" s="135"/>
      <c r="M22" s="135" t="str">
        <f>'Tipps eintragen'!A159</f>
        <v>15. Spieltag (20.-22.12.2024)</v>
      </c>
      <c r="N22" s="135">
        <f>'Tipps eintragen'!B159</f>
        <v>0</v>
      </c>
      <c r="O22" s="135"/>
      <c r="P22" s="135"/>
      <c r="Q22" s="135"/>
      <c r="R22" s="135"/>
      <c r="S22" s="4"/>
      <c r="T22" s="4"/>
      <c r="U22" s="4"/>
    </row>
    <row r="23" spans="1:26" ht="12.75" customHeight="1" x14ac:dyDescent="0.2">
      <c r="A23" s="5" t="str">
        <f>'Tipps eintragen'!A28</f>
        <v>Dortmund</v>
      </c>
      <c r="B23" s="42" t="s">
        <v>2</v>
      </c>
      <c r="C23" s="5" t="str">
        <f>'Tipps eintragen'!C28</f>
        <v>Heidenheim</v>
      </c>
      <c r="D23" s="6" t="str">
        <f>IF(ISNUMBER('Tipps eintragen'!D28),'Tipps eintragen'!D28,"")</f>
        <v/>
      </c>
      <c r="E23" s="1" t="s">
        <v>2</v>
      </c>
      <c r="F23" s="7" t="str">
        <f>IF(ISNUMBER('Tipps eintragen'!F28),'Tipps eintragen'!F28,"")</f>
        <v/>
      </c>
      <c r="G23" s="5" t="str">
        <f>'Tipps eintragen'!A94</f>
        <v>Leverkusen</v>
      </c>
      <c r="H23" s="42" t="s">
        <v>2</v>
      </c>
      <c r="I23" s="5" t="str">
        <f>'Tipps eintragen'!C94</f>
        <v>Stuttgart</v>
      </c>
      <c r="J23" s="6" t="str">
        <f>IF(ISNUMBER('Tipps eintragen'!D94),'Tipps eintragen'!D94,"")</f>
        <v/>
      </c>
      <c r="K23" s="1" t="s">
        <v>2</v>
      </c>
      <c r="L23" s="7" t="str">
        <f>IF(ISNUMBER('Tipps eintragen'!F94),'Tipps eintragen'!F94,"")</f>
        <v/>
      </c>
      <c r="M23" s="5" t="str">
        <f>'Tipps eintragen'!A160</f>
        <v>Bochum</v>
      </c>
      <c r="N23" s="42" t="s">
        <v>2</v>
      </c>
      <c r="O23" s="5" t="str">
        <f>'Tipps eintragen'!C160</f>
        <v>Heidenheim</v>
      </c>
      <c r="P23" s="6" t="str">
        <f>IF(ISNUMBER('Tipps eintragen'!D160),'Tipps eintragen'!D160,"")</f>
        <v/>
      </c>
      <c r="Q23" s="1" t="s">
        <v>2</v>
      </c>
      <c r="R23" s="7" t="str">
        <f>IF(ISNUMBER('Tipps eintragen'!F160),'Tipps eintragen'!F160,"")</f>
        <v/>
      </c>
      <c r="S23" s="8"/>
      <c r="T23" s="8"/>
      <c r="U23" s="8"/>
      <c r="V23" s="8"/>
      <c r="W23" s="8"/>
      <c r="X23" s="8"/>
      <c r="Y23" s="8"/>
      <c r="Z23" s="8"/>
    </row>
    <row r="24" spans="1:26" ht="12.75" customHeight="1" x14ac:dyDescent="0.2">
      <c r="A24" s="5" t="str">
        <f>'Tipps eintragen'!A29</f>
        <v>Freiburg</v>
      </c>
      <c r="B24" s="42" t="s">
        <v>2</v>
      </c>
      <c r="C24" s="5" t="str">
        <f>'Tipps eintragen'!C29</f>
        <v>Bochum</v>
      </c>
      <c r="D24" s="6" t="str">
        <f>IF(ISNUMBER('Tipps eintragen'!D29),'Tipps eintragen'!D29,"")</f>
        <v/>
      </c>
      <c r="E24" s="1" t="s">
        <v>2</v>
      </c>
      <c r="F24" s="7" t="str">
        <f>IF(ISNUMBER('Tipps eintragen'!F29),'Tipps eintragen'!F29,"")</f>
        <v/>
      </c>
      <c r="G24" s="5" t="str">
        <f>'Tipps eintragen'!A95</f>
        <v>M´gladbach</v>
      </c>
      <c r="H24" s="42" t="s">
        <v>2</v>
      </c>
      <c r="I24" s="5" t="str">
        <f>'Tipps eintragen'!C95</f>
        <v>Bremen</v>
      </c>
      <c r="J24" s="6" t="str">
        <f>IF(ISNUMBER('Tipps eintragen'!D95),'Tipps eintragen'!D95,"")</f>
        <v/>
      </c>
      <c r="K24" s="1" t="s">
        <v>2</v>
      </c>
      <c r="L24" s="7" t="str">
        <f>IF(ISNUMBER('Tipps eintragen'!F95),'Tipps eintragen'!F95,"")</f>
        <v/>
      </c>
      <c r="M24" s="5" t="str">
        <f>'Tipps eintragen'!A161</f>
        <v>Stuttgart</v>
      </c>
      <c r="N24" s="42" t="s">
        <v>2</v>
      </c>
      <c r="O24" s="5" t="str">
        <f>'Tipps eintragen'!C161</f>
        <v>St. Pauli</v>
      </c>
      <c r="P24" s="6" t="str">
        <f>IF(ISNUMBER('Tipps eintragen'!D161),'Tipps eintragen'!D161,"")</f>
        <v/>
      </c>
      <c r="Q24" s="1" t="s">
        <v>2</v>
      </c>
      <c r="R24" s="7" t="str">
        <f>IF(ISNUMBER('Tipps eintragen'!F161),'Tipps eintragen'!F161,"")</f>
        <v/>
      </c>
      <c r="S24" s="8"/>
      <c r="T24" s="8"/>
      <c r="U24" s="8"/>
      <c r="V24" s="8"/>
      <c r="W24" s="8"/>
      <c r="X24" s="8"/>
      <c r="Y24" s="8"/>
      <c r="Z24" s="8"/>
    </row>
    <row r="25" spans="1:26" ht="12.75" customHeight="1" x14ac:dyDescent="0.2">
      <c r="A25" s="5" t="str">
        <f>'Tipps eintragen'!A30</f>
        <v>Wolfsburg</v>
      </c>
      <c r="B25" s="42" t="s">
        <v>2</v>
      </c>
      <c r="C25" s="5" t="str">
        <f>'Tipps eintragen'!C30</f>
        <v>Frankfurt</v>
      </c>
      <c r="D25" s="6" t="str">
        <f>IF(ISNUMBER('Tipps eintragen'!D30),'Tipps eintragen'!D30,"")</f>
        <v/>
      </c>
      <c r="E25" s="1" t="s">
        <v>2</v>
      </c>
      <c r="F25" s="7" t="str">
        <f>IF(ISNUMBER('Tipps eintragen'!F30),'Tipps eintragen'!F30,"")</f>
        <v/>
      </c>
      <c r="G25" s="5" t="str">
        <f>'Tipps eintragen'!A96</f>
        <v>Freiburg</v>
      </c>
      <c r="H25" s="42" t="s">
        <v>2</v>
      </c>
      <c r="I25" s="5" t="str">
        <f>'Tipps eintragen'!C96</f>
        <v>Mainz</v>
      </c>
      <c r="J25" s="6" t="str">
        <f>IF(ISNUMBER('Tipps eintragen'!D96),'Tipps eintragen'!D96,"")</f>
        <v/>
      </c>
      <c r="K25" s="1" t="s">
        <v>2</v>
      </c>
      <c r="L25" s="7" t="str">
        <f>IF(ISNUMBER('Tipps eintragen'!F96),'Tipps eintragen'!F96,"")</f>
        <v/>
      </c>
      <c r="M25" s="5" t="str">
        <f>'Tipps eintragen'!A162</f>
        <v>Frankfurt</v>
      </c>
      <c r="N25" s="42" t="s">
        <v>2</v>
      </c>
      <c r="O25" s="5" t="str">
        <f>'Tipps eintragen'!C162</f>
        <v>Mainz</v>
      </c>
      <c r="P25" s="6" t="str">
        <f>IF(ISNUMBER('Tipps eintragen'!D162),'Tipps eintragen'!D162,"")</f>
        <v/>
      </c>
      <c r="Q25" s="1" t="s">
        <v>2</v>
      </c>
      <c r="R25" s="7" t="str">
        <f>IF(ISNUMBER('Tipps eintragen'!F162),'Tipps eintragen'!F162,"")</f>
        <v/>
      </c>
      <c r="S25" s="8"/>
      <c r="T25" s="8"/>
      <c r="U25" s="8"/>
      <c r="V25" s="8"/>
      <c r="W25" s="8"/>
      <c r="X25" s="8"/>
      <c r="Y25" s="8"/>
      <c r="Z25" s="8"/>
    </row>
    <row r="26" spans="1:26" ht="12.75" customHeight="1" x14ac:dyDescent="0.2">
      <c r="A26" s="5" t="str">
        <f>'Tipps eintragen'!A31</f>
        <v>M´gladbach</v>
      </c>
      <c r="B26" s="42" t="s">
        <v>2</v>
      </c>
      <c r="C26" s="5" t="str">
        <f>'Tipps eintragen'!C31</f>
        <v>Stuttgart</v>
      </c>
      <c r="D26" s="6" t="str">
        <f>IF(ISNUMBER('Tipps eintragen'!D31),'Tipps eintragen'!D31,"")</f>
        <v/>
      </c>
      <c r="E26" s="1" t="s">
        <v>2</v>
      </c>
      <c r="F26" s="7" t="str">
        <f>IF(ISNUMBER('Tipps eintragen'!F31),'Tipps eintragen'!F31,"")</f>
        <v/>
      </c>
      <c r="G26" s="5" t="str">
        <f>'Tipps eintragen'!A97</f>
        <v>Dortmund</v>
      </c>
      <c r="H26" s="42" t="s">
        <v>2</v>
      </c>
      <c r="I26" s="5" t="str">
        <f>'Tipps eintragen'!C97</f>
        <v>Leipzig</v>
      </c>
      <c r="J26" s="6" t="str">
        <f>IF(ISNUMBER('Tipps eintragen'!D97),'Tipps eintragen'!D97,"")</f>
        <v/>
      </c>
      <c r="K26" s="1" t="s">
        <v>2</v>
      </c>
      <c r="L26" s="7" t="str">
        <f>IF(ISNUMBER('Tipps eintragen'!F97),'Tipps eintragen'!F97,"")</f>
        <v/>
      </c>
      <c r="M26" s="5" t="str">
        <f>'Tipps eintragen'!A163</f>
        <v>Leverkusen</v>
      </c>
      <c r="N26" s="42" t="s">
        <v>2</v>
      </c>
      <c r="O26" s="5" t="str">
        <f>'Tipps eintragen'!C163</f>
        <v>Freiburg</v>
      </c>
      <c r="P26" s="6" t="str">
        <f>IF(ISNUMBER('Tipps eintragen'!D163),'Tipps eintragen'!D163,"")</f>
        <v/>
      </c>
      <c r="Q26" s="1" t="s">
        <v>2</v>
      </c>
      <c r="R26" s="7" t="str">
        <f>IF(ISNUMBER('Tipps eintragen'!F163),'Tipps eintragen'!F163,"")</f>
        <v/>
      </c>
      <c r="S26" s="8"/>
      <c r="T26" s="8"/>
      <c r="U26" s="8"/>
      <c r="V26" s="8"/>
      <c r="W26" s="8"/>
      <c r="X26" s="8"/>
      <c r="Y26" s="8"/>
      <c r="Z26" s="8"/>
    </row>
    <row r="27" spans="1:26" ht="12.75" customHeight="1" x14ac:dyDescent="0.2">
      <c r="A27" s="5" t="str">
        <f>'Tipps eintragen'!A32</f>
        <v>Leipzig</v>
      </c>
      <c r="B27" s="42" t="s">
        <v>2</v>
      </c>
      <c r="C27" s="5" t="str">
        <f>'Tipps eintragen'!C32</f>
        <v>Union Berlin</v>
      </c>
      <c r="D27" s="6" t="str">
        <f>IF(ISNUMBER('Tipps eintragen'!D32),'Tipps eintragen'!D32,"")</f>
        <v/>
      </c>
      <c r="E27" s="1" t="s">
        <v>2</v>
      </c>
      <c r="F27" s="7" t="str">
        <f>IF(ISNUMBER('Tipps eintragen'!F32),'Tipps eintragen'!F32,"")</f>
        <v/>
      </c>
      <c r="G27" s="5" t="str">
        <f>'Tipps eintragen'!A98</f>
        <v>Frankfurt</v>
      </c>
      <c r="H27" s="42" t="s">
        <v>2</v>
      </c>
      <c r="I27" s="5" t="str">
        <f>'Tipps eintragen'!C98</f>
        <v>Bochum</v>
      </c>
      <c r="J27" s="6" t="str">
        <f>IF(ISNUMBER('Tipps eintragen'!D98),'Tipps eintragen'!D98,"")</f>
        <v/>
      </c>
      <c r="K27" s="1" t="s">
        <v>2</v>
      </c>
      <c r="L27" s="7" t="str">
        <f>IF(ISNUMBER('Tipps eintragen'!F98),'Tipps eintragen'!F98,"")</f>
        <v/>
      </c>
      <c r="M27" s="5" t="str">
        <f>'Tipps eintragen'!A164</f>
        <v>Holstein</v>
      </c>
      <c r="N27" s="42" t="s">
        <v>2</v>
      </c>
      <c r="O27" s="5" t="str">
        <f>'Tipps eintragen'!C164</f>
        <v>Augsburg</v>
      </c>
      <c r="P27" s="6" t="str">
        <f>IF(ISNUMBER('Tipps eintragen'!D164),'Tipps eintragen'!D164,"")</f>
        <v/>
      </c>
      <c r="Q27" s="1" t="s">
        <v>2</v>
      </c>
      <c r="R27" s="7" t="str">
        <f>IF(ISNUMBER('Tipps eintragen'!F164),'Tipps eintragen'!F164,"")</f>
        <v/>
      </c>
      <c r="S27" s="8"/>
      <c r="T27" s="8"/>
      <c r="U27" s="8"/>
      <c r="V27" s="8"/>
      <c r="W27" s="8"/>
      <c r="X27" s="8"/>
      <c r="Y27" s="8"/>
      <c r="Z27" s="8"/>
    </row>
    <row r="28" spans="1:26" ht="12.75" customHeight="1" x14ac:dyDescent="0.2">
      <c r="A28" s="5" t="str">
        <f>'Tipps eintragen'!A33</f>
        <v>Hoffenheim</v>
      </c>
      <c r="B28" s="42" t="s">
        <v>2</v>
      </c>
      <c r="C28" s="5" t="str">
        <f>'Tipps eintragen'!C33</f>
        <v>Leverkusen</v>
      </c>
      <c r="D28" s="6" t="str">
        <f>IF(ISNUMBER('Tipps eintragen'!D33),'Tipps eintragen'!D33,"")</f>
        <v/>
      </c>
      <c r="E28" s="1" t="s">
        <v>2</v>
      </c>
      <c r="F28" s="7" t="str">
        <f>IF(ISNUMBER('Tipps eintragen'!F33),'Tipps eintragen'!F33,"")</f>
        <v/>
      </c>
      <c r="G28" s="5" t="str">
        <f>'Tipps eintragen'!A99</f>
        <v>Holstein</v>
      </c>
      <c r="H28" s="42" t="s">
        <v>2</v>
      </c>
      <c r="I28" s="5" t="str">
        <f>'Tipps eintragen'!C99</f>
        <v>Heidenheim</v>
      </c>
      <c r="J28" s="6" t="str">
        <f>IF(ISNUMBER('Tipps eintragen'!D99),'Tipps eintragen'!D99,"")</f>
        <v/>
      </c>
      <c r="K28" s="1" t="s">
        <v>2</v>
      </c>
      <c r="L28" s="7" t="str">
        <f>IF(ISNUMBER('Tipps eintragen'!F99),'Tipps eintragen'!F99,"")</f>
        <v/>
      </c>
      <c r="M28" s="5" t="str">
        <f>'Tipps eintragen'!A165</f>
        <v>Bremen</v>
      </c>
      <c r="N28" s="42" t="s">
        <v>2</v>
      </c>
      <c r="O28" s="5" t="str">
        <f>'Tipps eintragen'!C165</f>
        <v>Union Berlin</v>
      </c>
      <c r="P28" s="6" t="str">
        <f>IF(ISNUMBER('Tipps eintragen'!D165),'Tipps eintragen'!D165,"")</f>
        <v/>
      </c>
      <c r="Q28" s="1" t="s">
        <v>2</v>
      </c>
      <c r="R28" s="7" t="str">
        <f>IF(ISNUMBER('Tipps eintragen'!F165),'Tipps eintragen'!F165,"")</f>
        <v/>
      </c>
      <c r="S28" s="8"/>
      <c r="T28" s="8"/>
      <c r="U28" s="8"/>
      <c r="V28" s="8"/>
      <c r="W28" s="8"/>
      <c r="X28" s="8"/>
      <c r="Y28" s="8"/>
      <c r="Z28" s="8"/>
    </row>
    <row r="29" spans="1:26" ht="12.75" customHeight="1" x14ac:dyDescent="0.2">
      <c r="A29" s="5" t="str">
        <f>'Tipps eintragen'!A34</f>
        <v>Holstein</v>
      </c>
      <c r="B29" s="42" t="s">
        <v>2</v>
      </c>
      <c r="C29" s="5" t="str">
        <f>'Tipps eintragen'!C34</f>
        <v>Bayern</v>
      </c>
      <c r="D29" s="6" t="str">
        <f>IF(ISNUMBER('Tipps eintragen'!D34),'Tipps eintragen'!D34,"")</f>
        <v/>
      </c>
      <c r="E29" s="1" t="s">
        <v>2</v>
      </c>
      <c r="F29" s="7" t="str">
        <f>IF(ISNUMBER('Tipps eintragen'!F34),'Tipps eintragen'!F34,"")</f>
        <v/>
      </c>
      <c r="G29" s="5" t="str">
        <f>'Tipps eintragen'!A100</f>
        <v>Wolfsburg</v>
      </c>
      <c r="H29" s="42" t="s">
        <v>2</v>
      </c>
      <c r="I29" s="5" t="str">
        <f>'Tipps eintragen'!C100</f>
        <v>Augsburg</v>
      </c>
      <c r="J29" s="6" t="str">
        <f>IF(ISNUMBER('Tipps eintragen'!D100),'Tipps eintragen'!D100,"")</f>
        <v/>
      </c>
      <c r="K29" s="1" t="s">
        <v>2</v>
      </c>
      <c r="L29" s="7" t="str">
        <f>IF(ISNUMBER('Tipps eintragen'!F100),'Tipps eintragen'!F100,"")</f>
        <v/>
      </c>
      <c r="M29" s="5" t="str">
        <f>'Tipps eintragen'!A166</f>
        <v>Bayern</v>
      </c>
      <c r="N29" s="42" t="s">
        <v>2</v>
      </c>
      <c r="O29" s="5" t="str">
        <f>'Tipps eintragen'!C166</f>
        <v>Leipzig</v>
      </c>
      <c r="P29" s="6" t="str">
        <f>IF(ISNUMBER('Tipps eintragen'!D166),'Tipps eintragen'!D166,"")</f>
        <v/>
      </c>
      <c r="Q29" s="1" t="s">
        <v>2</v>
      </c>
      <c r="R29" s="7" t="str">
        <f>IF(ISNUMBER('Tipps eintragen'!F166),'Tipps eintragen'!F166,"")</f>
        <v/>
      </c>
      <c r="S29" s="8"/>
      <c r="T29" s="8"/>
      <c r="U29" s="8"/>
      <c r="V29" s="8"/>
      <c r="W29" s="8"/>
      <c r="X29" s="8"/>
      <c r="Y29" s="8"/>
      <c r="Z29" s="8"/>
    </row>
    <row r="30" spans="1:26" ht="12.75" customHeight="1" x14ac:dyDescent="0.2">
      <c r="A30" s="5" t="str">
        <f>'Tipps eintragen'!A35</f>
        <v>Augsburg</v>
      </c>
      <c r="B30" s="42" t="s">
        <v>2</v>
      </c>
      <c r="C30" s="5" t="str">
        <f>'Tipps eintragen'!C35</f>
        <v>St. Pauli</v>
      </c>
      <c r="D30" s="6" t="str">
        <f>IF(ISNUMBER('Tipps eintragen'!D35),'Tipps eintragen'!D35,"")</f>
        <v/>
      </c>
      <c r="E30" s="1" t="s">
        <v>2</v>
      </c>
      <c r="F30" s="7" t="str">
        <f>IF(ISNUMBER('Tipps eintragen'!F35),'Tipps eintragen'!F35,"")</f>
        <v/>
      </c>
      <c r="G30" s="5" t="str">
        <f>'Tipps eintragen'!A101</f>
        <v>Bayern</v>
      </c>
      <c r="H30" s="42" t="s">
        <v>2</v>
      </c>
      <c r="I30" s="5" t="str">
        <f>'Tipps eintragen'!C101</f>
        <v>Union Berlin</v>
      </c>
      <c r="J30" s="6" t="str">
        <f>IF(ISNUMBER('Tipps eintragen'!D101),'Tipps eintragen'!D101,"")</f>
        <v/>
      </c>
      <c r="K30" s="1" t="s">
        <v>2</v>
      </c>
      <c r="L30" s="7" t="str">
        <f>IF(ISNUMBER('Tipps eintragen'!F101),'Tipps eintragen'!F101,"")</f>
        <v/>
      </c>
      <c r="M30" s="5" t="str">
        <f>'Tipps eintragen'!A167</f>
        <v>Hoffenheim</v>
      </c>
      <c r="N30" s="42" t="s">
        <v>2</v>
      </c>
      <c r="O30" s="5" t="str">
        <f>'Tipps eintragen'!C167</f>
        <v>M´gladbach</v>
      </c>
      <c r="P30" s="6" t="str">
        <f>IF(ISNUMBER('Tipps eintragen'!D167),'Tipps eintragen'!D167,"")</f>
        <v/>
      </c>
      <c r="Q30" s="1" t="s">
        <v>2</v>
      </c>
      <c r="R30" s="7" t="str">
        <f>IF(ISNUMBER('Tipps eintragen'!F167),'Tipps eintragen'!F167,"")</f>
        <v/>
      </c>
      <c r="S30" s="8"/>
      <c r="T30" s="8"/>
      <c r="U30" s="8"/>
      <c r="V30" s="8"/>
      <c r="W30" s="8"/>
      <c r="X30" s="8"/>
      <c r="Y30" s="8"/>
      <c r="Z30" s="8"/>
    </row>
    <row r="31" spans="1:26" ht="12.75" customHeight="1" x14ac:dyDescent="0.2">
      <c r="A31" s="5" t="str">
        <f>'Tipps eintragen'!A36</f>
        <v>Mainz</v>
      </c>
      <c r="B31" s="42" t="s">
        <v>2</v>
      </c>
      <c r="C31" s="5" t="str">
        <f>'Tipps eintragen'!C36</f>
        <v>Bremen</v>
      </c>
      <c r="D31" s="6" t="str">
        <f>IF(ISNUMBER('Tipps eintragen'!D36),'Tipps eintragen'!D36,"")</f>
        <v/>
      </c>
      <c r="E31" s="1" t="s">
        <v>2</v>
      </c>
      <c r="F31" s="7" t="str">
        <f>IF(ISNUMBER('Tipps eintragen'!F36),'Tipps eintragen'!F36,"")</f>
        <v/>
      </c>
      <c r="G31" s="5" t="str">
        <f>'Tipps eintragen'!A102</f>
        <v>Hoffenheim</v>
      </c>
      <c r="H31" s="42" t="s">
        <v>2</v>
      </c>
      <c r="I31" s="5" t="str">
        <f>'Tipps eintragen'!C102</f>
        <v>St. Pauli</v>
      </c>
      <c r="J31" s="6" t="str">
        <f>IF(ISNUMBER('Tipps eintragen'!D102),'Tipps eintragen'!D102,"")</f>
        <v/>
      </c>
      <c r="K31" s="1" t="s">
        <v>2</v>
      </c>
      <c r="L31" s="7" t="str">
        <f>IF(ISNUMBER('Tipps eintragen'!F102),'Tipps eintragen'!F102,"")</f>
        <v/>
      </c>
      <c r="M31" s="5" t="str">
        <f>'Tipps eintragen'!A168</f>
        <v>Wolfsburg</v>
      </c>
      <c r="N31" s="42" t="s">
        <v>2</v>
      </c>
      <c r="O31" s="5" t="str">
        <f>'Tipps eintragen'!C168</f>
        <v>Dortmund</v>
      </c>
      <c r="P31" s="6" t="str">
        <f>IF(ISNUMBER('Tipps eintragen'!D168),'Tipps eintragen'!D168,"")</f>
        <v/>
      </c>
      <c r="Q31" s="1" t="s">
        <v>2</v>
      </c>
      <c r="R31" s="7" t="str">
        <f>IF(ISNUMBER('Tipps eintragen'!F168),'Tipps eintragen'!F168,"")</f>
        <v/>
      </c>
      <c r="S31" s="8"/>
      <c r="T31" s="8"/>
      <c r="U31" s="8"/>
      <c r="V31" s="8"/>
      <c r="W31" s="8"/>
      <c r="X31" s="8"/>
      <c r="Y31" s="8"/>
      <c r="Z31" s="8"/>
    </row>
    <row r="32" spans="1:26" s="1" customFormat="1" ht="18" customHeight="1" x14ac:dyDescent="0.2">
      <c r="A32" s="135" t="str">
        <f>'Tipps eintragen'!A38</f>
        <v>4. Spieltag (20.-22.09.2024)</v>
      </c>
      <c r="B32" s="135">
        <f>'Tipps eintragen'!B38</f>
        <v>0</v>
      </c>
      <c r="C32" s="135"/>
      <c r="D32" s="135"/>
      <c r="E32" s="135"/>
      <c r="F32" s="135"/>
      <c r="G32" s="135" t="str">
        <f>'Tipps eintragen'!A104</f>
        <v>10. Spieltag (08.-10.11.2024)</v>
      </c>
      <c r="H32" s="135">
        <f>'Tipps eintragen'!B104</f>
        <v>0</v>
      </c>
      <c r="I32" s="135"/>
      <c r="J32" s="135"/>
      <c r="K32" s="135"/>
      <c r="L32" s="135"/>
      <c r="M32" s="135" t="str">
        <f>'Tipps eintragen'!A170</f>
        <v>16. Spieltag (10.-12.01.2025)</v>
      </c>
      <c r="N32" s="135">
        <f>'Tipps eintragen'!B170</f>
        <v>0</v>
      </c>
      <c r="O32" s="135"/>
      <c r="P32" s="135"/>
      <c r="Q32" s="135"/>
      <c r="R32" s="135"/>
      <c r="S32" s="4"/>
      <c r="T32" s="4"/>
      <c r="U32" s="4"/>
    </row>
    <row r="33" spans="1:26" ht="12.75" customHeight="1" x14ac:dyDescent="0.2">
      <c r="A33" s="5" t="str">
        <f>'Tipps eintragen'!A39</f>
        <v>Augsburg</v>
      </c>
      <c r="B33" s="42" t="s">
        <v>2</v>
      </c>
      <c r="C33" s="5" t="str">
        <f>'Tipps eintragen'!C39</f>
        <v>Mainz</v>
      </c>
      <c r="D33" s="6" t="str">
        <f>IF(ISNUMBER('Tipps eintragen'!D39),'Tipps eintragen'!D39,"")</f>
        <v/>
      </c>
      <c r="E33" s="1" t="s">
        <v>2</v>
      </c>
      <c r="F33" s="7" t="str">
        <f>IF(ISNUMBER('Tipps eintragen'!F39),'Tipps eintragen'!F39,"")</f>
        <v/>
      </c>
      <c r="G33" s="5" t="str">
        <f>'Tipps eintragen'!A105</f>
        <v>Heidenheim</v>
      </c>
      <c r="H33" s="42" t="s">
        <v>2</v>
      </c>
      <c r="I33" s="5" t="str">
        <f>'Tipps eintragen'!C105</f>
        <v>Wolfsburg</v>
      </c>
      <c r="J33" s="6" t="str">
        <f>IF(ISNUMBER('Tipps eintragen'!D105),'Tipps eintragen'!D105,"")</f>
        <v/>
      </c>
      <c r="K33" s="1" t="s">
        <v>2</v>
      </c>
      <c r="L33" s="7" t="str">
        <f>IF(ISNUMBER('Tipps eintragen'!F105),'Tipps eintragen'!F105,"")</f>
        <v/>
      </c>
      <c r="M33" s="5" t="str">
        <f>'Tipps eintragen'!A171</f>
        <v>Dortmund</v>
      </c>
      <c r="N33" s="42" t="s">
        <v>2</v>
      </c>
      <c r="O33" s="5" t="str">
        <f>'Tipps eintragen'!C171</f>
        <v>Leverkusen</v>
      </c>
      <c r="P33" s="6" t="str">
        <f>IF(ISNUMBER('Tipps eintragen'!D171),'Tipps eintragen'!D171,"")</f>
        <v/>
      </c>
      <c r="Q33" s="1" t="s">
        <v>2</v>
      </c>
      <c r="R33" s="7" t="str">
        <f>IF(ISNUMBER('Tipps eintragen'!F171),'Tipps eintragen'!F171,"")</f>
        <v/>
      </c>
      <c r="S33" s="8"/>
      <c r="T33" s="8"/>
      <c r="U33" s="8"/>
      <c r="V33" s="8"/>
      <c r="W33" s="8"/>
      <c r="X33" s="8"/>
      <c r="Y33" s="8"/>
      <c r="Z33" s="8"/>
    </row>
    <row r="34" spans="1:26" ht="12.75" customHeight="1" x14ac:dyDescent="0.2">
      <c r="A34" s="5" t="str">
        <f>'Tipps eintragen'!A40</f>
        <v>Bochum</v>
      </c>
      <c r="B34" s="42" t="s">
        <v>2</v>
      </c>
      <c r="C34" s="5" t="str">
        <f>'Tipps eintragen'!C40</f>
        <v>Holstein</v>
      </c>
      <c r="D34" s="6" t="str">
        <f>IF(ISNUMBER('Tipps eintragen'!D40),'Tipps eintragen'!D40,"")</f>
        <v/>
      </c>
      <c r="E34" s="1" t="s">
        <v>2</v>
      </c>
      <c r="F34" s="7" t="str">
        <f>IF(ISNUMBER('Tipps eintragen'!F40),'Tipps eintragen'!F40,"")</f>
        <v/>
      </c>
      <c r="G34" s="5" t="str">
        <f>'Tipps eintragen'!A106</f>
        <v>Bremen</v>
      </c>
      <c r="H34" s="42" t="s">
        <v>2</v>
      </c>
      <c r="I34" s="5" t="str">
        <f>'Tipps eintragen'!C106</f>
        <v>Holstein</v>
      </c>
      <c r="J34" s="6" t="str">
        <f>IF(ISNUMBER('Tipps eintragen'!D106),'Tipps eintragen'!D106,"")</f>
        <v/>
      </c>
      <c r="K34" s="1" t="s">
        <v>2</v>
      </c>
      <c r="L34" s="7" t="str">
        <f>IF(ISNUMBER('Tipps eintragen'!F106),'Tipps eintragen'!F106,"")</f>
        <v/>
      </c>
      <c r="M34" s="5" t="str">
        <f>'Tipps eintragen'!A172</f>
        <v>M´gladbach</v>
      </c>
      <c r="N34" s="42" t="s">
        <v>2</v>
      </c>
      <c r="O34" s="5" t="str">
        <f>'Tipps eintragen'!C172</f>
        <v>Bayern</v>
      </c>
      <c r="P34" s="6" t="str">
        <f>IF(ISNUMBER('Tipps eintragen'!D172),'Tipps eintragen'!D172,"")</f>
        <v/>
      </c>
      <c r="Q34" s="1" t="s">
        <v>2</v>
      </c>
      <c r="R34" s="7" t="str">
        <f>IF(ISNUMBER('Tipps eintragen'!F172),'Tipps eintragen'!F172,"")</f>
        <v/>
      </c>
      <c r="S34" s="8"/>
      <c r="T34" s="8"/>
      <c r="U34" s="8"/>
      <c r="V34" s="8"/>
      <c r="W34" s="8"/>
      <c r="X34" s="8"/>
      <c r="Y34" s="8"/>
      <c r="Z34" s="8"/>
    </row>
    <row r="35" spans="1:26" ht="12.75" customHeight="1" x14ac:dyDescent="0.2">
      <c r="A35" s="5" t="str">
        <f>'Tipps eintragen'!A41</f>
        <v>Heidenheim</v>
      </c>
      <c r="B35" s="42" t="s">
        <v>2</v>
      </c>
      <c r="C35" s="5" t="str">
        <f>'Tipps eintragen'!C41</f>
        <v>Freiburg</v>
      </c>
      <c r="D35" s="6" t="str">
        <f>IF(ISNUMBER('Tipps eintragen'!D41),'Tipps eintragen'!D41,"")</f>
        <v/>
      </c>
      <c r="E35" s="1" t="s">
        <v>2</v>
      </c>
      <c r="F35" s="7" t="str">
        <f>IF(ISNUMBER('Tipps eintragen'!F41),'Tipps eintragen'!F41,"")</f>
        <v/>
      </c>
      <c r="G35" s="5" t="str">
        <f>'Tipps eintragen'!A107</f>
        <v>Leipzig</v>
      </c>
      <c r="H35" s="42" t="s">
        <v>2</v>
      </c>
      <c r="I35" s="5" t="str">
        <f>'Tipps eintragen'!C107</f>
        <v>M´gladbach</v>
      </c>
      <c r="J35" s="6" t="str">
        <f>IF(ISNUMBER('Tipps eintragen'!D107),'Tipps eintragen'!D107,"")</f>
        <v/>
      </c>
      <c r="K35" s="1" t="s">
        <v>2</v>
      </c>
      <c r="L35" s="7" t="str">
        <f>IF(ISNUMBER('Tipps eintragen'!F107),'Tipps eintragen'!F107,"")</f>
        <v/>
      </c>
      <c r="M35" s="5" t="str">
        <f>'Tipps eintragen'!A173</f>
        <v>St. Pauli</v>
      </c>
      <c r="N35" s="42" t="s">
        <v>2</v>
      </c>
      <c r="O35" s="5" t="str">
        <f>'Tipps eintragen'!C173</f>
        <v>Frankfurt</v>
      </c>
      <c r="P35" s="6" t="str">
        <f>IF(ISNUMBER('Tipps eintragen'!D173),'Tipps eintragen'!D173,"")</f>
        <v/>
      </c>
      <c r="Q35" s="1" t="s">
        <v>2</v>
      </c>
      <c r="R35" s="7" t="str">
        <f>IF(ISNUMBER('Tipps eintragen'!F173),'Tipps eintragen'!F173,"")</f>
        <v/>
      </c>
      <c r="S35" s="8"/>
      <c r="T35" s="8"/>
      <c r="U35" s="8"/>
      <c r="V35" s="8"/>
      <c r="W35" s="8"/>
      <c r="X35" s="8"/>
      <c r="Y35" s="8"/>
      <c r="Z35" s="8"/>
    </row>
    <row r="36" spans="1:26" ht="12.75" customHeight="1" x14ac:dyDescent="0.2">
      <c r="A36" s="5" t="str">
        <f>'Tipps eintragen'!A42</f>
        <v>Union Berlin</v>
      </c>
      <c r="B36" s="42" t="s">
        <v>2</v>
      </c>
      <c r="C36" s="5" t="str">
        <f>'Tipps eintragen'!C42</f>
        <v>Hoffenheim</v>
      </c>
      <c r="D36" s="6" t="str">
        <f>IF(ISNUMBER('Tipps eintragen'!D42),'Tipps eintragen'!D42,"")</f>
        <v/>
      </c>
      <c r="E36" s="1" t="s">
        <v>2</v>
      </c>
      <c r="F36" s="7" t="str">
        <f>IF(ISNUMBER('Tipps eintragen'!F42),'Tipps eintragen'!F42,"")</f>
        <v/>
      </c>
      <c r="G36" s="5" t="str">
        <f>'Tipps eintragen'!A108</f>
        <v>Bochum</v>
      </c>
      <c r="H36" s="42" t="s">
        <v>2</v>
      </c>
      <c r="I36" s="5" t="str">
        <f>'Tipps eintragen'!C108</f>
        <v>Leverkusen</v>
      </c>
      <c r="J36" s="6" t="str">
        <f>IF(ISNUMBER('Tipps eintragen'!D108),'Tipps eintragen'!D108,"")</f>
        <v/>
      </c>
      <c r="K36" s="1" t="s">
        <v>2</v>
      </c>
      <c r="L36" s="7" t="str">
        <f>IF(ISNUMBER('Tipps eintragen'!F108),'Tipps eintragen'!F108,"")</f>
        <v/>
      </c>
      <c r="M36" s="5" t="str">
        <f>'Tipps eintragen'!A174</f>
        <v>Augsburg</v>
      </c>
      <c r="N36" s="42" t="s">
        <v>2</v>
      </c>
      <c r="O36" s="5" t="str">
        <f>'Tipps eintragen'!C174</f>
        <v>Stuttgart</v>
      </c>
      <c r="P36" s="6" t="str">
        <f>IF(ISNUMBER('Tipps eintragen'!D174),'Tipps eintragen'!D174,"")</f>
        <v/>
      </c>
      <c r="Q36" s="1" t="s">
        <v>2</v>
      </c>
      <c r="R36" s="7" t="str">
        <f>IF(ISNUMBER('Tipps eintragen'!F174),'Tipps eintragen'!F174,"")</f>
        <v/>
      </c>
      <c r="S36" s="8"/>
      <c r="T36" s="8"/>
      <c r="U36" s="8"/>
      <c r="V36" s="8"/>
      <c r="W36" s="8"/>
      <c r="X36" s="8"/>
      <c r="Y36" s="8"/>
      <c r="Z36" s="8"/>
    </row>
    <row r="37" spans="1:26" ht="12.75" customHeight="1" x14ac:dyDescent="0.2">
      <c r="A37" s="5" t="str">
        <f>'Tipps eintragen'!A43</f>
        <v>Bremen</v>
      </c>
      <c r="B37" s="42" t="s">
        <v>2</v>
      </c>
      <c r="C37" s="5" t="str">
        <f>'Tipps eintragen'!C43</f>
        <v>Bayern</v>
      </c>
      <c r="D37" s="6" t="str">
        <f>IF(ISNUMBER('Tipps eintragen'!D43),'Tipps eintragen'!D43,"")</f>
        <v/>
      </c>
      <c r="E37" s="1" t="s">
        <v>2</v>
      </c>
      <c r="F37" s="7" t="str">
        <f>IF(ISNUMBER('Tipps eintragen'!F43),'Tipps eintragen'!F43,"")</f>
        <v/>
      </c>
      <c r="G37" s="5" t="str">
        <f>'Tipps eintragen'!A109</f>
        <v>Augsburg</v>
      </c>
      <c r="H37" s="42" t="s">
        <v>2</v>
      </c>
      <c r="I37" s="5" t="str">
        <f>'Tipps eintragen'!C109</f>
        <v>Hoffenheim</v>
      </c>
      <c r="J37" s="6" t="str">
        <f>IF(ISNUMBER('Tipps eintragen'!D109),'Tipps eintragen'!D109,"")</f>
        <v/>
      </c>
      <c r="K37" s="1" t="s">
        <v>2</v>
      </c>
      <c r="L37" s="7" t="str">
        <f>IF(ISNUMBER('Tipps eintragen'!F109),'Tipps eintragen'!F109,"")</f>
        <v/>
      </c>
      <c r="M37" s="5" t="str">
        <f>'Tipps eintragen'!A175</f>
        <v>Freiburg</v>
      </c>
      <c r="N37" s="42" t="s">
        <v>2</v>
      </c>
      <c r="O37" s="5" t="str">
        <f>'Tipps eintragen'!C175</f>
        <v>Holstein</v>
      </c>
      <c r="P37" s="6" t="str">
        <f>IF(ISNUMBER('Tipps eintragen'!D175),'Tipps eintragen'!D175,"")</f>
        <v/>
      </c>
      <c r="Q37" s="1" t="s">
        <v>2</v>
      </c>
      <c r="R37" s="7" t="str">
        <f>IF(ISNUMBER('Tipps eintragen'!F175),'Tipps eintragen'!F175,"")</f>
        <v/>
      </c>
      <c r="S37" s="8"/>
      <c r="T37" s="8"/>
      <c r="U37" s="8"/>
      <c r="V37" s="8"/>
      <c r="W37" s="8"/>
      <c r="X37" s="8"/>
      <c r="Y37" s="8"/>
      <c r="Z37" s="8"/>
    </row>
    <row r="38" spans="1:26" ht="12.75" customHeight="1" x14ac:dyDescent="0.2">
      <c r="A38" s="5" t="str">
        <f>'Tipps eintragen'!A44</f>
        <v>Frankfurt</v>
      </c>
      <c r="B38" s="42" t="s">
        <v>2</v>
      </c>
      <c r="C38" s="5" t="str">
        <f>'Tipps eintragen'!C44</f>
        <v>M´gladbach</v>
      </c>
      <c r="D38" s="6" t="str">
        <f>IF(ISNUMBER('Tipps eintragen'!D44),'Tipps eintragen'!D44,"")</f>
        <v/>
      </c>
      <c r="E38" s="1" t="s">
        <v>2</v>
      </c>
      <c r="F38" s="7" t="str">
        <f>IF(ISNUMBER('Tipps eintragen'!F44),'Tipps eintragen'!F44,"")</f>
        <v/>
      </c>
      <c r="G38" s="5" t="str">
        <f>'Tipps eintragen'!A110</f>
        <v>Mainz</v>
      </c>
      <c r="H38" s="42" t="s">
        <v>2</v>
      </c>
      <c r="I38" s="5" t="str">
        <f>'Tipps eintragen'!C110</f>
        <v>Dortmund</v>
      </c>
      <c r="J38" s="6" t="str">
        <f>IF(ISNUMBER('Tipps eintragen'!D110),'Tipps eintragen'!D110,"")</f>
        <v/>
      </c>
      <c r="K38" s="1" t="s">
        <v>2</v>
      </c>
      <c r="L38" s="7" t="str">
        <f>IF(ISNUMBER('Tipps eintragen'!F110),'Tipps eintragen'!F110,"")</f>
        <v/>
      </c>
      <c r="M38" s="5" t="str">
        <f>'Tipps eintragen'!A176</f>
        <v>Hoffenheim</v>
      </c>
      <c r="N38" s="42" t="s">
        <v>2</v>
      </c>
      <c r="O38" s="5" t="str">
        <f>'Tipps eintragen'!C176</f>
        <v>Wolfsburg</v>
      </c>
      <c r="P38" s="6" t="str">
        <f>IF(ISNUMBER('Tipps eintragen'!D176),'Tipps eintragen'!D176,"")</f>
        <v/>
      </c>
      <c r="Q38" s="1" t="s">
        <v>2</v>
      </c>
      <c r="R38" s="7" t="str">
        <f>IF(ISNUMBER('Tipps eintragen'!F176),'Tipps eintragen'!F176,"")</f>
        <v/>
      </c>
      <c r="S38" s="8"/>
      <c r="T38" s="8"/>
      <c r="U38" s="8"/>
      <c r="V38" s="8"/>
      <c r="W38" s="8"/>
      <c r="X38" s="8"/>
      <c r="Y38" s="8"/>
      <c r="Z38" s="8"/>
    </row>
    <row r="39" spans="1:26" ht="12.75" customHeight="1" x14ac:dyDescent="0.2">
      <c r="A39" s="5" t="str">
        <f>'Tipps eintragen'!A45</f>
        <v>Leverkusen</v>
      </c>
      <c r="B39" s="42" t="s">
        <v>2</v>
      </c>
      <c r="C39" s="5" t="str">
        <f>'Tipps eintragen'!C45</f>
        <v>Wolfsburg</v>
      </c>
      <c r="D39" s="6" t="str">
        <f>IF(ISNUMBER('Tipps eintragen'!D45),'Tipps eintragen'!D45,"")</f>
        <v/>
      </c>
      <c r="E39" s="1" t="s">
        <v>2</v>
      </c>
      <c r="F39" s="7" t="str">
        <f>IF(ISNUMBER('Tipps eintragen'!F45),'Tipps eintragen'!F45,"")</f>
        <v/>
      </c>
      <c r="G39" s="5" t="str">
        <f>'Tipps eintragen'!A111</f>
        <v>Union Berlin</v>
      </c>
      <c r="H39" s="42" t="s">
        <v>2</v>
      </c>
      <c r="I39" s="5" t="str">
        <f>'Tipps eintragen'!C111</f>
        <v>Freiburg</v>
      </c>
      <c r="J39" s="6" t="str">
        <f>IF(ISNUMBER('Tipps eintragen'!D111),'Tipps eintragen'!D111,"")</f>
        <v/>
      </c>
      <c r="K39" s="1" t="s">
        <v>2</v>
      </c>
      <c r="L39" s="7" t="str">
        <f>IF(ISNUMBER('Tipps eintragen'!F111),'Tipps eintragen'!F111,"")</f>
        <v/>
      </c>
      <c r="M39" s="5" t="str">
        <f>'Tipps eintragen'!A177</f>
        <v>Mainz</v>
      </c>
      <c r="N39" s="42" t="s">
        <v>2</v>
      </c>
      <c r="O39" s="5" t="str">
        <f>'Tipps eintragen'!C177</f>
        <v>Bochum</v>
      </c>
      <c r="P39" s="6" t="str">
        <f>IF(ISNUMBER('Tipps eintragen'!D177),'Tipps eintragen'!D177,"")</f>
        <v/>
      </c>
      <c r="Q39" s="1" t="s">
        <v>2</v>
      </c>
      <c r="R39" s="7" t="str">
        <f>IF(ISNUMBER('Tipps eintragen'!F177),'Tipps eintragen'!F177,"")</f>
        <v/>
      </c>
      <c r="S39" s="8"/>
      <c r="T39" s="8"/>
      <c r="U39" s="8"/>
      <c r="V39" s="8"/>
      <c r="W39" s="8"/>
      <c r="X39" s="8"/>
      <c r="Y39" s="8"/>
      <c r="Z39" s="8"/>
    </row>
    <row r="40" spans="1:26" ht="12.75" customHeight="1" x14ac:dyDescent="0.2">
      <c r="A40" s="5" t="str">
        <f>'Tipps eintragen'!A46</f>
        <v>Stuttgart</v>
      </c>
      <c r="B40" s="42" t="s">
        <v>2</v>
      </c>
      <c r="C40" s="5" t="str">
        <f>'Tipps eintragen'!C46</f>
        <v>Dortmund</v>
      </c>
      <c r="D40" s="6" t="str">
        <f>IF(ISNUMBER('Tipps eintragen'!D46),'Tipps eintragen'!D46,"")</f>
        <v/>
      </c>
      <c r="E40" s="1" t="s">
        <v>2</v>
      </c>
      <c r="F40" s="7" t="str">
        <f>IF(ISNUMBER('Tipps eintragen'!F46),'Tipps eintragen'!F46,"")</f>
        <v/>
      </c>
      <c r="G40" s="5" t="str">
        <f>'Tipps eintragen'!A112</f>
        <v>Stuttgart</v>
      </c>
      <c r="H40" s="42" t="s">
        <v>2</v>
      </c>
      <c r="I40" s="5" t="str">
        <f>'Tipps eintragen'!C112</f>
        <v>Frankfurt</v>
      </c>
      <c r="J40" s="6" t="str">
        <f>IF(ISNUMBER('Tipps eintragen'!D112),'Tipps eintragen'!D112,"")</f>
        <v/>
      </c>
      <c r="K40" s="1" t="s">
        <v>2</v>
      </c>
      <c r="L40" s="7" t="str">
        <f>IF(ISNUMBER('Tipps eintragen'!F112),'Tipps eintragen'!F112,"")</f>
        <v/>
      </c>
      <c r="M40" s="5" t="str">
        <f>'Tipps eintragen'!A178</f>
        <v>Leipzig</v>
      </c>
      <c r="N40" s="42" t="s">
        <v>2</v>
      </c>
      <c r="O40" s="5" t="str">
        <f>'Tipps eintragen'!C178</f>
        <v>Bremen</v>
      </c>
      <c r="P40" s="6" t="str">
        <f>IF(ISNUMBER('Tipps eintragen'!D178),'Tipps eintragen'!D178,"")</f>
        <v/>
      </c>
      <c r="Q40" s="1" t="s">
        <v>2</v>
      </c>
      <c r="R40" s="7" t="str">
        <f>IF(ISNUMBER('Tipps eintragen'!F178),'Tipps eintragen'!F178,"")</f>
        <v/>
      </c>
      <c r="S40" s="8"/>
      <c r="T40" s="8"/>
      <c r="U40" s="8"/>
      <c r="V40" s="8"/>
      <c r="W40" s="8"/>
      <c r="X40" s="8"/>
      <c r="Y40" s="8"/>
      <c r="Z40" s="8"/>
    </row>
    <row r="41" spans="1:26" ht="12.75" customHeight="1" x14ac:dyDescent="0.2">
      <c r="A41" s="5" t="str">
        <f>'Tipps eintragen'!A47</f>
        <v>St. Pauli</v>
      </c>
      <c r="B41" s="42" t="s">
        <v>2</v>
      </c>
      <c r="C41" s="5" t="str">
        <f>'Tipps eintragen'!C47</f>
        <v>Leipzig</v>
      </c>
      <c r="D41" s="6" t="str">
        <f>IF(ISNUMBER('Tipps eintragen'!D47),'Tipps eintragen'!D47,"")</f>
        <v/>
      </c>
      <c r="E41" s="1" t="s">
        <v>2</v>
      </c>
      <c r="F41" s="7" t="str">
        <f>IF(ISNUMBER('Tipps eintragen'!F47),'Tipps eintragen'!F47,"")</f>
        <v/>
      </c>
      <c r="G41" s="5" t="str">
        <f>'Tipps eintragen'!A113</f>
        <v>St. Pauli</v>
      </c>
      <c r="H41" s="42" t="s">
        <v>2</v>
      </c>
      <c r="I41" s="5" t="str">
        <f>'Tipps eintragen'!C113</f>
        <v>Bayern</v>
      </c>
      <c r="J41" s="6" t="str">
        <f>IF(ISNUMBER('Tipps eintragen'!D113),'Tipps eintragen'!D113,"")</f>
        <v/>
      </c>
      <c r="K41" s="1" t="s">
        <v>2</v>
      </c>
      <c r="L41" s="7" t="str">
        <f>IF(ISNUMBER('Tipps eintragen'!F113),'Tipps eintragen'!F113,"")</f>
        <v/>
      </c>
      <c r="M41" s="5" t="str">
        <f>'Tipps eintragen'!A179</f>
        <v>Heidenheim</v>
      </c>
      <c r="N41" s="42" t="s">
        <v>2</v>
      </c>
      <c r="O41" s="5" t="str">
        <f>'Tipps eintragen'!C179</f>
        <v>Union Berlin</v>
      </c>
      <c r="P41" s="6" t="str">
        <f>IF(ISNUMBER('Tipps eintragen'!D179),'Tipps eintragen'!D179,"")</f>
        <v/>
      </c>
      <c r="Q41" s="1" t="s">
        <v>2</v>
      </c>
      <c r="R41" s="7" t="str">
        <f>IF(ISNUMBER('Tipps eintragen'!F179),'Tipps eintragen'!F179,"")</f>
        <v/>
      </c>
      <c r="S41" s="8"/>
      <c r="T41" s="8"/>
      <c r="U41" s="8"/>
      <c r="V41" s="8"/>
      <c r="W41" s="8"/>
      <c r="X41" s="8"/>
      <c r="Y41" s="8"/>
      <c r="Z41" s="8"/>
    </row>
    <row r="42" spans="1:26" s="1" customFormat="1" ht="18" customHeight="1" x14ac:dyDescent="0.2">
      <c r="A42" s="135" t="str">
        <f>'Tipps eintragen'!A49</f>
        <v>5. Spieltag (27.-29.09.2024)</v>
      </c>
      <c r="B42" s="135">
        <f>'Tipps eintragen'!B49</f>
        <v>0</v>
      </c>
      <c r="C42" s="135"/>
      <c r="D42" s="135"/>
      <c r="E42" s="135"/>
      <c r="F42" s="135"/>
      <c r="G42" s="135" t="str">
        <f>'Tipps eintragen'!A115</f>
        <v>11. Spieltag (22.-24.11.2024)</v>
      </c>
      <c r="H42" s="135">
        <f>'Tipps eintragen'!B115</f>
        <v>0</v>
      </c>
      <c r="I42" s="135"/>
      <c r="J42" s="135"/>
      <c r="K42" s="135"/>
      <c r="L42" s="135"/>
      <c r="M42" s="135" t="str">
        <f>'Tipps eintragen'!A181</f>
        <v>17. Spieltag (14.-15.01.2025)</v>
      </c>
      <c r="N42" s="135">
        <f>'Tipps eintragen'!B181</f>
        <v>0</v>
      </c>
      <c r="O42" s="135"/>
      <c r="P42" s="135"/>
      <c r="Q42" s="135"/>
      <c r="R42" s="135"/>
      <c r="S42" s="4"/>
      <c r="T42" s="4"/>
      <c r="U42" s="4"/>
    </row>
    <row r="43" spans="1:26" ht="12.75" customHeight="1" x14ac:dyDescent="0.2">
      <c r="A43" s="5" t="str">
        <f>'Tipps eintragen'!A50</f>
        <v>Dortmund</v>
      </c>
      <c r="B43" s="42" t="s">
        <v>2</v>
      </c>
      <c r="C43" s="5" t="str">
        <f>'Tipps eintragen'!C50</f>
        <v>Bochum</v>
      </c>
      <c r="D43" s="6" t="str">
        <f>IF(ISNUMBER('Tipps eintragen'!D50),'Tipps eintragen'!D50,"")</f>
        <v/>
      </c>
      <c r="E43" s="1" t="s">
        <v>2</v>
      </c>
      <c r="F43" s="7" t="str">
        <f>IF(ISNUMBER('Tipps eintragen'!F50),'Tipps eintragen'!F50,"")</f>
        <v/>
      </c>
      <c r="G43" s="5" t="str">
        <f>'Tipps eintragen'!A116</f>
        <v>M´gladbach</v>
      </c>
      <c r="H43" s="42" t="s">
        <v>2</v>
      </c>
      <c r="I43" s="5" t="str">
        <f>'Tipps eintragen'!C116</f>
        <v>St. Pauli</v>
      </c>
      <c r="J43" s="6" t="str">
        <f>IF(ISNUMBER('Tipps eintragen'!D116),'Tipps eintragen'!D116,"")</f>
        <v/>
      </c>
      <c r="K43" s="1" t="s">
        <v>2</v>
      </c>
      <c r="L43" s="7" t="str">
        <f>IF(ISNUMBER('Tipps eintragen'!F116),'Tipps eintragen'!F116,"")</f>
        <v/>
      </c>
      <c r="M43" s="5" t="str">
        <f>'Tipps eintragen'!A182</f>
        <v>Wolfsburg</v>
      </c>
      <c r="N43" s="42" t="s">
        <v>2</v>
      </c>
      <c r="O43" s="5" t="str">
        <f>'Tipps eintragen'!C182</f>
        <v>M´gladbach</v>
      </c>
      <c r="P43" s="6" t="str">
        <f>IF(ISNUMBER('Tipps eintragen'!D182),'Tipps eintragen'!D182,"")</f>
        <v/>
      </c>
      <c r="Q43" s="1" t="s">
        <v>2</v>
      </c>
      <c r="R43" s="7" t="str">
        <f>IF(ISNUMBER('Tipps eintragen'!F182),'Tipps eintragen'!F182,"")</f>
        <v/>
      </c>
      <c r="S43" s="8"/>
      <c r="T43" s="8"/>
      <c r="U43" s="8"/>
      <c r="V43" s="8"/>
      <c r="W43" s="8"/>
      <c r="X43" s="8"/>
      <c r="Y43" s="8"/>
      <c r="Z43" s="8"/>
    </row>
    <row r="44" spans="1:26" ht="12.75" customHeight="1" x14ac:dyDescent="0.2">
      <c r="A44" s="5" t="str">
        <f>'Tipps eintragen'!A51</f>
        <v>Mainz</v>
      </c>
      <c r="B44" s="42" t="s">
        <v>2</v>
      </c>
      <c r="C44" s="5" t="str">
        <f>'Tipps eintragen'!C51</f>
        <v>Heidenheim</v>
      </c>
      <c r="D44" s="6" t="str">
        <f>IF(ISNUMBER('Tipps eintragen'!D51),'Tipps eintragen'!D51,"")</f>
        <v/>
      </c>
      <c r="E44" s="1" t="s">
        <v>2</v>
      </c>
      <c r="F44" s="7" t="str">
        <f>IF(ISNUMBER('Tipps eintragen'!F51),'Tipps eintragen'!F51,"")</f>
        <v/>
      </c>
      <c r="G44" s="5" t="str">
        <f>'Tipps eintragen'!A117</f>
        <v>Dortmund</v>
      </c>
      <c r="H44" s="42" t="s">
        <v>2</v>
      </c>
      <c r="I44" s="5" t="str">
        <f>'Tipps eintragen'!C117</f>
        <v>Freiburg</v>
      </c>
      <c r="J44" s="6" t="str">
        <f>IF(ISNUMBER('Tipps eintragen'!D117),'Tipps eintragen'!D117,"")</f>
        <v/>
      </c>
      <c r="K44" s="1" t="s">
        <v>2</v>
      </c>
      <c r="L44" s="7" t="str">
        <f>IF(ISNUMBER('Tipps eintragen'!F117),'Tipps eintragen'!F117,"")</f>
        <v/>
      </c>
      <c r="M44" s="5" t="str">
        <f>'Tipps eintragen'!A183</f>
        <v>Bochum</v>
      </c>
      <c r="N44" s="42" t="s">
        <v>2</v>
      </c>
      <c r="O44" s="5" t="str">
        <f>'Tipps eintragen'!C183</f>
        <v>St. Pauli</v>
      </c>
      <c r="P44" s="6" t="str">
        <f>IF(ISNUMBER('Tipps eintragen'!D183),'Tipps eintragen'!D183,"")</f>
        <v/>
      </c>
      <c r="Q44" s="1" t="s">
        <v>2</v>
      </c>
      <c r="R44" s="7" t="str">
        <f>IF(ISNUMBER('Tipps eintragen'!F183),'Tipps eintragen'!F183,"")</f>
        <v/>
      </c>
      <c r="S44" s="8"/>
      <c r="T44" s="8"/>
      <c r="U44" s="8"/>
      <c r="V44" s="8"/>
      <c r="W44" s="8"/>
      <c r="X44" s="8"/>
      <c r="Y44" s="8"/>
      <c r="Z44" s="8"/>
    </row>
    <row r="45" spans="1:26" ht="12.75" customHeight="1" x14ac:dyDescent="0.2">
      <c r="A45" s="5" t="str">
        <f>'Tipps eintragen'!A52</f>
        <v>Wolfsburg</v>
      </c>
      <c r="B45" s="42" t="s">
        <v>2</v>
      </c>
      <c r="C45" s="5" t="str">
        <f>'Tipps eintragen'!C52</f>
        <v>Stuttgart</v>
      </c>
      <c r="D45" s="6" t="str">
        <f>IF(ISNUMBER('Tipps eintragen'!D52),'Tipps eintragen'!D52,"")</f>
        <v/>
      </c>
      <c r="E45" s="1" t="s">
        <v>2</v>
      </c>
      <c r="F45" s="7" t="str">
        <f>IF(ISNUMBER('Tipps eintragen'!F52),'Tipps eintragen'!F52,"")</f>
        <v/>
      </c>
      <c r="G45" s="5" t="str">
        <f>'Tipps eintragen'!A118</f>
        <v>Bayern</v>
      </c>
      <c r="H45" s="42" t="s">
        <v>2</v>
      </c>
      <c r="I45" s="5" t="str">
        <f>'Tipps eintragen'!C118</f>
        <v>Augsburg</v>
      </c>
      <c r="J45" s="6" t="str">
        <f>IF(ISNUMBER('Tipps eintragen'!D118),'Tipps eintragen'!D118,"")</f>
        <v/>
      </c>
      <c r="K45" s="1" t="s">
        <v>2</v>
      </c>
      <c r="L45" s="7" t="str">
        <f>IF(ISNUMBER('Tipps eintragen'!F118),'Tipps eintragen'!F118,"")</f>
        <v/>
      </c>
      <c r="M45" s="5" t="str">
        <f>'Tipps eintragen'!A184</f>
        <v>Leverkusen</v>
      </c>
      <c r="N45" s="42" t="s">
        <v>2</v>
      </c>
      <c r="O45" s="5" t="str">
        <f>'Tipps eintragen'!C184</f>
        <v>Mainz</v>
      </c>
      <c r="P45" s="6" t="str">
        <f>IF(ISNUMBER('Tipps eintragen'!D184),'Tipps eintragen'!D184,"")</f>
        <v/>
      </c>
      <c r="Q45" s="1" t="s">
        <v>2</v>
      </c>
      <c r="R45" s="7" t="str">
        <f>IF(ISNUMBER('Tipps eintragen'!F184),'Tipps eintragen'!F184,"")</f>
        <v/>
      </c>
      <c r="S45" s="8"/>
      <c r="T45" s="8"/>
      <c r="U45" s="8"/>
      <c r="V45" s="8"/>
      <c r="W45" s="8"/>
      <c r="X45" s="8"/>
      <c r="Y45" s="8"/>
      <c r="Z45" s="8"/>
    </row>
    <row r="46" spans="1:26" ht="12.75" customHeight="1" x14ac:dyDescent="0.2">
      <c r="A46" s="5" t="str">
        <f>'Tipps eintragen'!A53</f>
        <v>Freiburg</v>
      </c>
      <c r="B46" s="42" t="s">
        <v>2</v>
      </c>
      <c r="C46" s="5" t="str">
        <f>'Tipps eintragen'!C53</f>
        <v>St. Pauli</v>
      </c>
      <c r="D46" s="6" t="str">
        <f>IF(ISNUMBER('Tipps eintragen'!D53),'Tipps eintragen'!D53,"")</f>
        <v/>
      </c>
      <c r="E46" s="1" t="s">
        <v>2</v>
      </c>
      <c r="F46" s="7" t="str">
        <f>IF(ISNUMBER('Tipps eintragen'!F53),'Tipps eintragen'!F53,"")</f>
        <v/>
      </c>
      <c r="G46" s="5" t="str">
        <f>'Tipps eintragen'!A119</f>
        <v>Wolfsburg</v>
      </c>
      <c r="H46" s="42" t="s">
        <v>2</v>
      </c>
      <c r="I46" s="5" t="str">
        <f>'Tipps eintragen'!C119</f>
        <v>Union Berlin</v>
      </c>
      <c r="J46" s="6" t="str">
        <f>IF(ISNUMBER('Tipps eintragen'!D119),'Tipps eintragen'!D119,"")</f>
        <v/>
      </c>
      <c r="K46" s="1" t="s">
        <v>2</v>
      </c>
      <c r="L46" s="7" t="str">
        <f>IF(ISNUMBER('Tipps eintragen'!F119),'Tipps eintragen'!F119,"")</f>
        <v/>
      </c>
      <c r="M46" s="5" t="str">
        <f>'Tipps eintragen'!A185</f>
        <v>Bremen</v>
      </c>
      <c r="N46" s="42" t="s">
        <v>2</v>
      </c>
      <c r="O46" s="5" t="str">
        <f>'Tipps eintragen'!C185</f>
        <v>Heidenheim</v>
      </c>
      <c r="P46" s="6" t="str">
        <f>IF(ISNUMBER('Tipps eintragen'!D185),'Tipps eintragen'!D185,"")</f>
        <v/>
      </c>
      <c r="Q46" s="1" t="s">
        <v>2</v>
      </c>
      <c r="R46" s="7" t="str">
        <f>IF(ISNUMBER('Tipps eintragen'!F185),'Tipps eintragen'!F185,"")</f>
        <v/>
      </c>
      <c r="S46" s="8"/>
      <c r="T46" s="8"/>
      <c r="U46" s="8"/>
      <c r="V46" s="8"/>
      <c r="W46" s="8"/>
      <c r="X46" s="8"/>
      <c r="Y46" s="8"/>
      <c r="Z46" s="8"/>
    </row>
    <row r="47" spans="1:26" ht="12.75" customHeight="1" x14ac:dyDescent="0.2">
      <c r="A47" s="5" t="str">
        <f>'Tipps eintragen'!A54</f>
        <v>Leipzig</v>
      </c>
      <c r="B47" s="42" t="s">
        <v>2</v>
      </c>
      <c r="C47" s="5" t="str">
        <f>'Tipps eintragen'!C54</f>
        <v>Augsburg</v>
      </c>
      <c r="D47" s="6" t="str">
        <f>IF(ISNUMBER('Tipps eintragen'!D54),'Tipps eintragen'!D54,"")</f>
        <v/>
      </c>
      <c r="E47" s="1" t="s">
        <v>2</v>
      </c>
      <c r="F47" s="7" t="str">
        <f>IF(ISNUMBER('Tipps eintragen'!F54),'Tipps eintragen'!F54,"")</f>
        <v/>
      </c>
      <c r="G47" s="5" t="str">
        <f>'Tipps eintragen'!A120</f>
        <v>Leverkusen</v>
      </c>
      <c r="H47" s="42" t="s">
        <v>2</v>
      </c>
      <c r="I47" s="5" t="str">
        <f>'Tipps eintragen'!C120</f>
        <v>Heidenheim</v>
      </c>
      <c r="J47" s="6" t="str">
        <f>IF(ISNUMBER('Tipps eintragen'!D120),'Tipps eintragen'!D120,"")</f>
        <v/>
      </c>
      <c r="K47" s="1" t="s">
        <v>2</v>
      </c>
      <c r="L47" s="7" t="str">
        <f>IF(ISNUMBER('Tipps eintragen'!F120),'Tipps eintragen'!F120,"")</f>
        <v/>
      </c>
      <c r="M47" s="5" t="str">
        <f>'Tipps eintragen'!A186</f>
        <v>Frankfurt</v>
      </c>
      <c r="N47" s="42" t="s">
        <v>2</v>
      </c>
      <c r="O47" s="5" t="str">
        <f>'Tipps eintragen'!C186</f>
        <v>Freiburg</v>
      </c>
      <c r="P47" s="6" t="str">
        <f>IF(ISNUMBER('Tipps eintragen'!D186),'Tipps eintragen'!D186,"")</f>
        <v/>
      </c>
      <c r="Q47" s="1" t="s">
        <v>2</v>
      </c>
      <c r="R47" s="7" t="str">
        <f>IF(ISNUMBER('Tipps eintragen'!F186),'Tipps eintragen'!F186,"")</f>
        <v/>
      </c>
      <c r="S47" s="8"/>
      <c r="T47" s="8"/>
      <c r="U47" s="8"/>
      <c r="V47" s="8"/>
      <c r="W47" s="8"/>
      <c r="X47" s="8"/>
      <c r="Y47" s="8"/>
      <c r="Z47" s="8"/>
    </row>
    <row r="48" spans="1:26" ht="12.75" customHeight="1" x14ac:dyDescent="0.2">
      <c r="A48" s="5" t="str">
        <f>'Tipps eintragen'!A55</f>
        <v>M´gladbach</v>
      </c>
      <c r="B48" s="42" t="s">
        <v>2</v>
      </c>
      <c r="C48" s="5" t="str">
        <f>'Tipps eintragen'!C55</f>
        <v>Union Berlin</v>
      </c>
      <c r="D48" s="6" t="str">
        <f>IF(ISNUMBER('Tipps eintragen'!D55),'Tipps eintragen'!D55,"")</f>
        <v/>
      </c>
      <c r="E48" s="1" t="s">
        <v>2</v>
      </c>
      <c r="F48" s="7" t="str">
        <f>IF(ISNUMBER('Tipps eintragen'!F55),'Tipps eintragen'!F55,"")</f>
        <v/>
      </c>
      <c r="G48" s="5" t="str">
        <f>'Tipps eintragen'!A121</f>
        <v>Stuttgart</v>
      </c>
      <c r="H48" s="42" t="s">
        <v>2</v>
      </c>
      <c r="I48" s="5" t="str">
        <f>'Tipps eintragen'!C121</f>
        <v>Bochum</v>
      </c>
      <c r="J48" s="6" t="str">
        <f>IF(ISNUMBER('Tipps eintragen'!D121),'Tipps eintragen'!D121,"")</f>
        <v/>
      </c>
      <c r="K48" s="1" t="s">
        <v>2</v>
      </c>
      <c r="L48" s="7" t="str">
        <f>IF(ISNUMBER('Tipps eintragen'!F121),'Tipps eintragen'!F121,"")</f>
        <v/>
      </c>
      <c r="M48" s="5" t="str">
        <f>'Tipps eintragen'!A187</f>
        <v>Union Berlin</v>
      </c>
      <c r="N48" s="42" t="s">
        <v>2</v>
      </c>
      <c r="O48" s="5" t="str">
        <f>'Tipps eintragen'!C187</f>
        <v>Augsburg</v>
      </c>
      <c r="P48" s="6" t="str">
        <f>IF(ISNUMBER('Tipps eintragen'!D187),'Tipps eintragen'!D187,"")</f>
        <v/>
      </c>
      <c r="Q48" s="1" t="s">
        <v>2</v>
      </c>
      <c r="R48" s="7" t="str">
        <f>IF(ISNUMBER('Tipps eintragen'!F187),'Tipps eintragen'!F187,"")</f>
        <v/>
      </c>
      <c r="S48" s="8"/>
      <c r="T48" s="8"/>
      <c r="U48" s="8"/>
      <c r="V48" s="8"/>
      <c r="W48" s="8"/>
      <c r="X48" s="8"/>
      <c r="Y48" s="8"/>
      <c r="Z48" s="8"/>
    </row>
    <row r="49" spans="1:26" ht="12.75" customHeight="1" x14ac:dyDescent="0.2">
      <c r="A49" s="5" t="str">
        <f>'Tipps eintragen'!A56</f>
        <v>Bayern</v>
      </c>
      <c r="B49" s="42" t="s">
        <v>2</v>
      </c>
      <c r="C49" s="5" t="str">
        <f>'Tipps eintragen'!C56</f>
        <v>Leverkusen</v>
      </c>
      <c r="D49" s="6" t="str">
        <f>IF(ISNUMBER('Tipps eintragen'!D56),'Tipps eintragen'!D56,"")</f>
        <v/>
      </c>
      <c r="E49" s="1" t="s">
        <v>2</v>
      </c>
      <c r="F49" s="7" t="str">
        <f>IF(ISNUMBER('Tipps eintragen'!F56),'Tipps eintragen'!F56,"")</f>
        <v/>
      </c>
      <c r="G49" s="5" t="str">
        <f>'Tipps eintragen'!A122</f>
        <v>Frankfurt</v>
      </c>
      <c r="H49" s="42" t="s">
        <v>2</v>
      </c>
      <c r="I49" s="5" t="str">
        <f>'Tipps eintragen'!C122</f>
        <v>Bremen</v>
      </c>
      <c r="J49" s="6" t="str">
        <f>IF(ISNUMBER('Tipps eintragen'!D122),'Tipps eintragen'!D122,"")</f>
        <v/>
      </c>
      <c r="K49" s="1" t="s">
        <v>2</v>
      </c>
      <c r="L49" s="7" t="str">
        <f>IF(ISNUMBER('Tipps eintragen'!F122),'Tipps eintragen'!F122,"")</f>
        <v/>
      </c>
      <c r="M49" s="5" t="str">
        <f>'Tipps eintragen'!A188</f>
        <v>Stuttgart</v>
      </c>
      <c r="N49" s="42" t="s">
        <v>2</v>
      </c>
      <c r="O49" s="5" t="str">
        <f>'Tipps eintragen'!C188</f>
        <v>Leipzig</v>
      </c>
      <c r="P49" s="6" t="str">
        <f>IF(ISNUMBER('Tipps eintragen'!D188),'Tipps eintragen'!D188,"")</f>
        <v/>
      </c>
      <c r="Q49" s="1" t="s">
        <v>2</v>
      </c>
      <c r="R49" s="7" t="str">
        <f>IF(ISNUMBER('Tipps eintragen'!F188),'Tipps eintragen'!F188,"")</f>
        <v/>
      </c>
      <c r="S49" s="8"/>
      <c r="T49" s="8"/>
      <c r="U49" s="8"/>
      <c r="V49" s="8"/>
      <c r="W49" s="8"/>
      <c r="X49" s="8"/>
      <c r="Y49" s="8"/>
      <c r="Z49" s="8"/>
    </row>
    <row r="50" spans="1:26" ht="12.75" customHeight="1" x14ac:dyDescent="0.2">
      <c r="A50" s="5" t="str">
        <f>'Tipps eintragen'!A57</f>
        <v>Holstein</v>
      </c>
      <c r="B50" s="42" t="s">
        <v>2</v>
      </c>
      <c r="C50" s="5" t="str">
        <f>'Tipps eintragen'!C57</f>
        <v>Frankfurt</v>
      </c>
      <c r="D50" s="6" t="str">
        <f>IF(ISNUMBER('Tipps eintragen'!D57),'Tipps eintragen'!D57,"")</f>
        <v/>
      </c>
      <c r="E50" s="1" t="s">
        <v>2</v>
      </c>
      <c r="F50" s="7" t="str">
        <f>IF(ISNUMBER('Tipps eintragen'!F57),'Tipps eintragen'!F57,"")</f>
        <v/>
      </c>
      <c r="G50" s="5" t="str">
        <f>'Tipps eintragen'!A123</f>
        <v>Hoffenheim</v>
      </c>
      <c r="H50" s="42" t="s">
        <v>2</v>
      </c>
      <c r="I50" s="5" t="str">
        <f>'Tipps eintragen'!C123</f>
        <v>Leipzig</v>
      </c>
      <c r="J50" s="6" t="str">
        <f>IF(ISNUMBER('Tipps eintragen'!D123),'Tipps eintragen'!D123,"")</f>
        <v/>
      </c>
      <c r="K50" s="1" t="s">
        <v>2</v>
      </c>
      <c r="L50" s="7" t="str">
        <f>IF(ISNUMBER('Tipps eintragen'!F123),'Tipps eintragen'!F123,"")</f>
        <v/>
      </c>
      <c r="M50" s="5" t="str">
        <f>'Tipps eintragen'!A189</f>
        <v>Bayern</v>
      </c>
      <c r="N50" s="42" t="s">
        <v>2</v>
      </c>
      <c r="O50" s="5" t="str">
        <f>'Tipps eintragen'!C189</f>
        <v>Hoffenheim</v>
      </c>
      <c r="P50" s="6" t="str">
        <f>IF(ISNUMBER('Tipps eintragen'!D189),'Tipps eintragen'!D189,"")</f>
        <v/>
      </c>
      <c r="Q50" s="1" t="s">
        <v>2</v>
      </c>
      <c r="R50" s="7" t="str">
        <f>IF(ISNUMBER('Tipps eintragen'!F189),'Tipps eintragen'!F189,"")</f>
        <v/>
      </c>
      <c r="S50" s="8"/>
      <c r="T50" s="8"/>
      <c r="U50" s="8"/>
      <c r="V50" s="8"/>
      <c r="W50" s="8"/>
      <c r="X50" s="8"/>
      <c r="Y50" s="8"/>
      <c r="Z50" s="8"/>
    </row>
    <row r="51" spans="1:26" ht="12.75" customHeight="1" x14ac:dyDescent="0.2">
      <c r="A51" s="5" t="str">
        <f>'Tipps eintragen'!A58</f>
        <v>Hoffenheim</v>
      </c>
      <c r="B51" s="42" t="s">
        <v>2</v>
      </c>
      <c r="C51" s="5" t="str">
        <f>'Tipps eintragen'!C58</f>
        <v>Bremen</v>
      </c>
      <c r="D51" s="6" t="str">
        <f>IF(ISNUMBER('Tipps eintragen'!D58),'Tipps eintragen'!D58,"")</f>
        <v/>
      </c>
      <c r="E51" s="1" t="s">
        <v>2</v>
      </c>
      <c r="F51" s="7" t="str">
        <f>IF(ISNUMBER('Tipps eintragen'!F58),'Tipps eintragen'!F58,"")</f>
        <v/>
      </c>
      <c r="G51" s="5" t="str">
        <f>'Tipps eintragen'!A124</f>
        <v>Holstein</v>
      </c>
      <c r="H51" s="42" t="s">
        <v>2</v>
      </c>
      <c r="I51" s="5" t="str">
        <f>'Tipps eintragen'!C124</f>
        <v>Mainz</v>
      </c>
      <c r="J51" s="6" t="str">
        <f>IF(ISNUMBER('Tipps eintragen'!D124),'Tipps eintragen'!D124,"")</f>
        <v/>
      </c>
      <c r="K51" s="1" t="s">
        <v>2</v>
      </c>
      <c r="L51" s="7" t="str">
        <f>IF(ISNUMBER('Tipps eintragen'!F124),'Tipps eintragen'!F124,"")</f>
        <v/>
      </c>
      <c r="M51" s="5" t="str">
        <f>'Tipps eintragen'!A190</f>
        <v>Holstein</v>
      </c>
      <c r="N51" s="42" t="s">
        <v>2</v>
      </c>
      <c r="O51" s="5" t="str">
        <f>'Tipps eintragen'!C190</f>
        <v>Dortmund</v>
      </c>
      <c r="P51" s="6" t="str">
        <f>IF(ISNUMBER('Tipps eintragen'!D190),'Tipps eintragen'!D190,"")</f>
        <v/>
      </c>
      <c r="Q51" s="1" t="s">
        <v>2</v>
      </c>
      <c r="R51" s="7" t="str">
        <f>IF(ISNUMBER('Tipps eintragen'!F190),'Tipps eintragen'!F190,"")</f>
        <v/>
      </c>
      <c r="S51" s="8"/>
      <c r="T51" s="8"/>
      <c r="U51" s="8"/>
      <c r="V51" s="8"/>
      <c r="W51" s="8"/>
      <c r="X51" s="8"/>
      <c r="Y51" s="8"/>
      <c r="Z51" s="8"/>
    </row>
    <row r="52" spans="1:26" s="1" customFormat="1" ht="18" customHeight="1" x14ac:dyDescent="0.2">
      <c r="A52" s="135" t="str">
        <f>'Tipps eintragen'!A60</f>
        <v>6. Spieltag (04.-06.09.2024)</v>
      </c>
      <c r="B52" s="135">
        <f>'Tipps eintragen'!B60</f>
        <v>0</v>
      </c>
      <c r="C52" s="135"/>
      <c r="D52" s="135"/>
      <c r="E52" s="135"/>
      <c r="F52" s="135"/>
      <c r="G52" s="135" t="str">
        <f>'Tipps eintragen'!A126</f>
        <v>12. Spieltag (29.11.-01.12.2024)</v>
      </c>
      <c r="H52" s="135">
        <f>'Tipps eintragen'!B126</f>
        <v>0</v>
      </c>
      <c r="I52" s="135"/>
      <c r="J52" s="135"/>
      <c r="K52" s="135"/>
      <c r="L52" s="135"/>
      <c r="M52" s="135"/>
      <c r="N52" s="135"/>
      <c r="O52" s="135"/>
      <c r="P52" s="135"/>
      <c r="Q52" s="135"/>
      <c r="R52" s="135"/>
      <c r="S52" s="4"/>
      <c r="T52" s="4"/>
      <c r="U52" s="4"/>
    </row>
    <row r="53" spans="1:26" ht="12.75" customHeight="1" x14ac:dyDescent="0.2">
      <c r="A53" s="5" t="str">
        <f>'Tipps eintragen'!A61</f>
        <v>St. Pauli</v>
      </c>
      <c r="B53" s="42" t="s">
        <v>2</v>
      </c>
      <c r="C53" s="5" t="str">
        <f>'Tipps eintragen'!C61</f>
        <v>Mainz</v>
      </c>
      <c r="D53" s="6" t="str">
        <f>IF(ISNUMBER('Tipps eintragen'!D61),'Tipps eintragen'!D61,"")</f>
        <v/>
      </c>
      <c r="E53" s="1" t="s">
        <v>2</v>
      </c>
      <c r="F53" s="7" t="str">
        <f>IF(ISNUMBER('Tipps eintragen'!F61),'Tipps eintragen'!F61,"")</f>
        <v/>
      </c>
      <c r="G53" s="5" t="str">
        <f>'Tipps eintragen'!A127</f>
        <v>Mainz</v>
      </c>
      <c r="H53" s="42" t="s">
        <v>2</v>
      </c>
      <c r="I53" s="5" t="str">
        <f>'Tipps eintragen'!C127</f>
        <v>Hoffenheim</v>
      </c>
      <c r="J53" s="6" t="str">
        <f>IF(ISNUMBER('Tipps eintragen'!D127),'Tipps eintragen'!D127,"")</f>
        <v/>
      </c>
      <c r="K53" s="1" t="s">
        <v>2</v>
      </c>
      <c r="L53" s="7" t="str">
        <f>IF(ISNUMBER('Tipps eintragen'!F127),'Tipps eintragen'!F127,"")</f>
        <v/>
      </c>
      <c r="N53" s="42"/>
      <c r="Q53" s="4"/>
      <c r="S53" s="8"/>
      <c r="T53" s="8"/>
      <c r="U53" s="8"/>
      <c r="V53" s="8"/>
      <c r="W53" s="8"/>
      <c r="X53" s="8"/>
      <c r="Y53" s="8"/>
      <c r="Z53" s="8"/>
    </row>
    <row r="54" spans="1:26" ht="12.75" customHeight="1" x14ac:dyDescent="0.2">
      <c r="A54" s="5" t="str">
        <f>'Tipps eintragen'!A62</f>
        <v>Bremen</v>
      </c>
      <c r="B54" s="42" t="s">
        <v>2</v>
      </c>
      <c r="C54" s="5" t="str">
        <f>'Tipps eintragen'!C62</f>
        <v>Freiburg</v>
      </c>
      <c r="D54" s="6" t="str">
        <f>IF(ISNUMBER('Tipps eintragen'!D62),'Tipps eintragen'!D62,"")</f>
        <v/>
      </c>
      <c r="E54" s="1" t="s">
        <v>2</v>
      </c>
      <c r="F54" s="7" t="str">
        <f>IF(ISNUMBER('Tipps eintragen'!F62),'Tipps eintragen'!F62,"")</f>
        <v/>
      </c>
      <c r="G54" s="5" t="str">
        <f>'Tipps eintragen'!A128</f>
        <v>Heidenheim</v>
      </c>
      <c r="H54" s="42" t="s">
        <v>2</v>
      </c>
      <c r="I54" s="5" t="str">
        <f>'Tipps eintragen'!C128</f>
        <v>Frankfurt</v>
      </c>
      <c r="J54" s="6" t="str">
        <f>IF(ISNUMBER('Tipps eintragen'!D128),'Tipps eintragen'!D128,"")</f>
        <v/>
      </c>
      <c r="K54" s="1" t="s">
        <v>2</v>
      </c>
      <c r="L54" s="7" t="str">
        <f>IF(ISNUMBER('Tipps eintragen'!F128),'Tipps eintragen'!F128,"")</f>
        <v/>
      </c>
      <c r="N54" s="42"/>
      <c r="Q54" s="4"/>
      <c r="S54" s="8"/>
      <c r="T54" s="8"/>
      <c r="U54" s="8"/>
      <c r="V54" s="8"/>
      <c r="W54" s="8"/>
      <c r="X54" s="8"/>
      <c r="Y54" s="8"/>
      <c r="Z54" s="8"/>
    </row>
    <row r="55" spans="1:26" ht="12.75" customHeight="1" x14ac:dyDescent="0.2">
      <c r="A55" s="5" t="str">
        <f>'Tipps eintragen'!A63</f>
        <v>Union Berlin</v>
      </c>
      <c r="B55" s="42" t="s">
        <v>2</v>
      </c>
      <c r="C55" s="5" t="str">
        <f>'Tipps eintragen'!C63</f>
        <v>Dortmund</v>
      </c>
      <c r="D55" s="6" t="str">
        <f>IF(ISNUMBER('Tipps eintragen'!D63),'Tipps eintragen'!D63,"")</f>
        <v/>
      </c>
      <c r="E55" s="1" t="s">
        <v>2</v>
      </c>
      <c r="F55" s="7" t="str">
        <f>IF(ISNUMBER('Tipps eintragen'!F63),'Tipps eintragen'!F63,"")</f>
        <v/>
      </c>
      <c r="G55" s="5" t="str">
        <f>'Tipps eintragen'!A129</f>
        <v>Union Berlin</v>
      </c>
      <c r="H55" s="42" t="s">
        <v>2</v>
      </c>
      <c r="I55" s="5" t="str">
        <f>'Tipps eintragen'!C129</f>
        <v>Leverkusen</v>
      </c>
      <c r="J55" s="6" t="str">
        <f>IF(ISNUMBER('Tipps eintragen'!D129),'Tipps eintragen'!D129,"")</f>
        <v/>
      </c>
      <c r="K55" s="1" t="s">
        <v>2</v>
      </c>
      <c r="L55" s="7" t="str">
        <f>IF(ISNUMBER('Tipps eintragen'!F129),'Tipps eintragen'!F129,"")</f>
        <v/>
      </c>
      <c r="N55" s="42"/>
      <c r="Q55" s="4"/>
      <c r="S55" s="8"/>
      <c r="T55" s="8"/>
      <c r="U55" s="8"/>
      <c r="V55" s="8"/>
      <c r="W55" s="8"/>
      <c r="X55" s="8"/>
      <c r="Y55" s="8"/>
      <c r="Z55" s="8"/>
    </row>
    <row r="56" spans="1:26" ht="12.75" customHeight="1" x14ac:dyDescent="0.2">
      <c r="A56" s="5" t="str">
        <f>'Tipps eintragen'!A64</f>
        <v>Augsburg</v>
      </c>
      <c r="B56" s="42" t="s">
        <v>2</v>
      </c>
      <c r="C56" s="5" t="str">
        <f>'Tipps eintragen'!C64</f>
        <v>M´gladbach</v>
      </c>
      <c r="D56" s="6" t="str">
        <f>IF(ISNUMBER('Tipps eintragen'!D64),'Tipps eintragen'!D64,"")</f>
        <v/>
      </c>
      <c r="E56" s="1" t="s">
        <v>2</v>
      </c>
      <c r="F56" s="7" t="str">
        <f>IF(ISNUMBER('Tipps eintragen'!F64),'Tipps eintragen'!F64,"")</f>
        <v/>
      </c>
      <c r="G56" s="5" t="str">
        <f>'Tipps eintragen'!A130</f>
        <v>Augsburg</v>
      </c>
      <c r="H56" s="42" t="s">
        <v>2</v>
      </c>
      <c r="I56" s="5" t="str">
        <f>'Tipps eintragen'!C130</f>
        <v>Bochum</v>
      </c>
      <c r="J56" s="6" t="str">
        <f>IF(ISNUMBER('Tipps eintragen'!D130),'Tipps eintragen'!D130,"")</f>
        <v/>
      </c>
      <c r="K56" s="1" t="s">
        <v>2</v>
      </c>
      <c r="L56" s="7" t="str">
        <f>IF(ISNUMBER('Tipps eintragen'!F130),'Tipps eintragen'!F130,"")</f>
        <v/>
      </c>
      <c r="N56" s="42"/>
      <c r="Q56" s="4"/>
      <c r="S56" s="8"/>
      <c r="T56" s="8"/>
      <c r="U56" s="8"/>
      <c r="V56" s="8"/>
      <c r="W56" s="8"/>
      <c r="X56" s="8"/>
      <c r="Y56" s="8"/>
      <c r="Z56" s="8"/>
    </row>
    <row r="57" spans="1:26" ht="12.75" customHeight="1" x14ac:dyDescent="0.2">
      <c r="A57" s="5" t="str">
        <f>'Tipps eintragen'!A65</f>
        <v>Stuttgart</v>
      </c>
      <c r="B57" s="42" t="s">
        <v>2</v>
      </c>
      <c r="C57" s="5" t="str">
        <f>'Tipps eintragen'!C65</f>
        <v>Hoffenheim</v>
      </c>
      <c r="D57" s="6" t="str">
        <f>IF(ISNUMBER('Tipps eintragen'!D65),'Tipps eintragen'!D65,"")</f>
        <v/>
      </c>
      <c r="E57" s="1" t="s">
        <v>2</v>
      </c>
      <c r="F57" s="7" t="str">
        <f>IF(ISNUMBER('Tipps eintragen'!F65),'Tipps eintragen'!F65,"")</f>
        <v/>
      </c>
      <c r="G57" s="5" t="str">
        <f>'Tipps eintragen'!A131</f>
        <v>St. Pauli</v>
      </c>
      <c r="H57" s="42" t="s">
        <v>2</v>
      </c>
      <c r="I57" s="5" t="str">
        <f>'Tipps eintragen'!C131</f>
        <v>Holstein</v>
      </c>
      <c r="J57" s="6" t="str">
        <f>IF(ISNUMBER('Tipps eintragen'!D131),'Tipps eintragen'!D131,"")</f>
        <v/>
      </c>
      <c r="K57" s="1" t="s">
        <v>2</v>
      </c>
      <c r="L57" s="7" t="str">
        <f>IF(ISNUMBER('Tipps eintragen'!F131),'Tipps eintragen'!F131,"")</f>
        <v/>
      </c>
      <c r="N57" s="42"/>
      <c r="Q57" s="4"/>
      <c r="S57" s="8"/>
      <c r="T57" s="8"/>
      <c r="U57" s="8"/>
      <c r="V57" s="8"/>
      <c r="W57" s="8"/>
      <c r="X57" s="8"/>
      <c r="Y57" s="8"/>
      <c r="Z57" s="8"/>
    </row>
    <row r="58" spans="1:26" ht="12.75" customHeight="1" x14ac:dyDescent="0.2">
      <c r="A58" s="5" t="str">
        <f>'Tipps eintragen'!A66</f>
        <v>Bochum</v>
      </c>
      <c r="B58" s="42" t="s">
        <v>2</v>
      </c>
      <c r="C58" s="5" t="str">
        <f>'Tipps eintragen'!C66</f>
        <v>Wolfsburg</v>
      </c>
      <c r="D58" s="6" t="str">
        <f>IF(ISNUMBER('Tipps eintragen'!D66),'Tipps eintragen'!D66,"")</f>
        <v/>
      </c>
      <c r="E58" s="1" t="s">
        <v>2</v>
      </c>
      <c r="F58" s="7" t="str">
        <f>IF(ISNUMBER('Tipps eintragen'!F66),'Tipps eintragen'!F66,"")</f>
        <v/>
      </c>
      <c r="G58" s="5" t="str">
        <f>'Tipps eintragen'!A132</f>
        <v>Bremen</v>
      </c>
      <c r="H58" s="42" t="s">
        <v>2</v>
      </c>
      <c r="I58" s="5" t="str">
        <f>'Tipps eintragen'!C132</f>
        <v>Stuttgart</v>
      </c>
      <c r="J58" s="6" t="str">
        <f>IF(ISNUMBER('Tipps eintragen'!D132),'Tipps eintragen'!D132,"")</f>
        <v/>
      </c>
      <c r="K58" s="1" t="s">
        <v>2</v>
      </c>
      <c r="L58" s="7" t="str">
        <f>IF(ISNUMBER('Tipps eintragen'!F132),'Tipps eintragen'!F132,"")</f>
        <v/>
      </c>
      <c r="N58" s="42"/>
      <c r="Q58" s="4"/>
      <c r="S58" s="8"/>
      <c r="T58" s="8"/>
      <c r="U58" s="8"/>
      <c r="V58" s="8"/>
      <c r="W58" s="8"/>
      <c r="X58" s="8"/>
      <c r="Y58" s="8"/>
      <c r="Z58" s="8"/>
    </row>
    <row r="59" spans="1:26" ht="12.75" customHeight="1" x14ac:dyDescent="0.2">
      <c r="A59" s="5" t="str">
        <f>'Tipps eintragen'!A67</f>
        <v>Frankfurt</v>
      </c>
      <c r="B59" s="42" t="s">
        <v>2</v>
      </c>
      <c r="C59" s="5" t="str">
        <f>'Tipps eintragen'!C67</f>
        <v>Bayern</v>
      </c>
      <c r="D59" s="6" t="str">
        <f>IF(ISNUMBER('Tipps eintragen'!D67),'Tipps eintragen'!D67,"")</f>
        <v/>
      </c>
      <c r="E59" s="1" t="s">
        <v>2</v>
      </c>
      <c r="F59" s="7" t="str">
        <f>IF(ISNUMBER('Tipps eintragen'!F67),'Tipps eintragen'!F67,"")</f>
        <v/>
      </c>
      <c r="G59" s="5" t="str">
        <f>'Tipps eintragen'!A133</f>
        <v>Dortmund</v>
      </c>
      <c r="H59" s="42" t="s">
        <v>2</v>
      </c>
      <c r="I59" s="5" t="str">
        <f>'Tipps eintragen'!C133</f>
        <v>Bayern</v>
      </c>
      <c r="J59" s="6" t="str">
        <f>IF(ISNUMBER('Tipps eintragen'!D133),'Tipps eintragen'!D133,"")</f>
        <v/>
      </c>
      <c r="K59" s="1" t="s">
        <v>2</v>
      </c>
      <c r="L59" s="7" t="str">
        <f>IF(ISNUMBER('Tipps eintragen'!F133),'Tipps eintragen'!F133,"")</f>
        <v/>
      </c>
      <c r="N59" s="42"/>
      <c r="Q59" s="4"/>
      <c r="S59" s="8"/>
      <c r="T59" s="8"/>
      <c r="U59" s="8"/>
      <c r="V59" s="8"/>
      <c r="W59" s="8"/>
      <c r="X59" s="8"/>
      <c r="Y59" s="8"/>
      <c r="Z59" s="8"/>
    </row>
    <row r="60" spans="1:26" ht="12.75" customHeight="1" x14ac:dyDescent="0.2">
      <c r="A60" s="5" t="str">
        <f>'Tipps eintragen'!A68</f>
        <v>Heidenheim</v>
      </c>
      <c r="B60" s="42" t="s">
        <v>2</v>
      </c>
      <c r="C60" s="5" t="str">
        <f>'Tipps eintragen'!C68</f>
        <v>Leipzig</v>
      </c>
      <c r="D60" s="6" t="str">
        <f>IF(ISNUMBER('Tipps eintragen'!D68),'Tipps eintragen'!D68,"")</f>
        <v/>
      </c>
      <c r="E60" s="1" t="s">
        <v>2</v>
      </c>
      <c r="F60" s="7" t="str">
        <f>IF(ISNUMBER('Tipps eintragen'!F68),'Tipps eintragen'!F68,"")</f>
        <v/>
      </c>
      <c r="G60" s="5" t="str">
        <f>'Tipps eintragen'!A134</f>
        <v>Leipzig</v>
      </c>
      <c r="H60" s="42" t="s">
        <v>2</v>
      </c>
      <c r="I60" s="5" t="str">
        <f>'Tipps eintragen'!C134</f>
        <v>Wolfsburg</v>
      </c>
      <c r="J60" s="6" t="str">
        <f>IF(ISNUMBER('Tipps eintragen'!D134),'Tipps eintragen'!D134,"")</f>
        <v/>
      </c>
      <c r="K60" s="1" t="s">
        <v>2</v>
      </c>
      <c r="L60" s="7" t="str">
        <f>IF(ISNUMBER('Tipps eintragen'!F134),'Tipps eintragen'!F134,"")</f>
        <v/>
      </c>
      <c r="N60" s="42"/>
      <c r="Q60" s="4"/>
      <c r="S60" s="8"/>
      <c r="T60" s="8"/>
      <c r="U60" s="8"/>
      <c r="V60" s="8"/>
      <c r="W60" s="8"/>
      <c r="X60" s="8"/>
      <c r="Y60" s="8"/>
      <c r="Z60" s="8"/>
    </row>
    <row r="61" spans="1:26" ht="12.75" customHeight="1" x14ac:dyDescent="0.2">
      <c r="A61" s="5" t="str">
        <f>'Tipps eintragen'!A69</f>
        <v>Leverkusen</v>
      </c>
      <c r="B61" s="42" t="s">
        <v>2</v>
      </c>
      <c r="C61" s="5" t="str">
        <f>'Tipps eintragen'!C69</f>
        <v>Holstein</v>
      </c>
      <c r="D61" s="6" t="str">
        <f>IF(ISNUMBER('Tipps eintragen'!D69),'Tipps eintragen'!D69,"")</f>
        <v/>
      </c>
      <c r="E61" s="1" t="s">
        <v>2</v>
      </c>
      <c r="F61" s="7" t="str">
        <f>IF(ISNUMBER('Tipps eintragen'!F69),'Tipps eintragen'!F69,"")</f>
        <v/>
      </c>
      <c r="G61" s="5" t="str">
        <f>'Tipps eintragen'!A135</f>
        <v>Freiburg</v>
      </c>
      <c r="H61" s="42" t="s">
        <v>2</v>
      </c>
      <c r="I61" s="5" t="str">
        <f>'Tipps eintragen'!C135</f>
        <v>M´gladbach</v>
      </c>
      <c r="J61" s="6" t="str">
        <f>IF(ISNUMBER('Tipps eintragen'!D135),'Tipps eintragen'!D135,"")</f>
        <v/>
      </c>
      <c r="K61" s="1" t="s">
        <v>2</v>
      </c>
      <c r="L61" s="7" t="str">
        <f>IF(ISNUMBER('Tipps eintragen'!F135),'Tipps eintragen'!F135,"")</f>
        <v/>
      </c>
      <c r="N61" s="42"/>
      <c r="Q61" s="4"/>
      <c r="S61" s="8"/>
      <c r="T61" s="8"/>
      <c r="U61" s="8"/>
      <c r="V61" s="8"/>
      <c r="W61" s="8"/>
      <c r="X61" s="8"/>
      <c r="Y61" s="8"/>
      <c r="Z61" s="8"/>
    </row>
    <row r="62" spans="1:26" s="1" customFormat="1" ht="18" customHeight="1" x14ac:dyDescent="0.2">
      <c r="A62" s="32"/>
      <c r="C62" s="5"/>
      <c r="D62" s="3"/>
      <c r="F62" s="11"/>
      <c r="G62" s="5"/>
      <c r="I62" s="5"/>
      <c r="J62" s="3"/>
      <c r="L62" s="11"/>
      <c r="M62" s="5"/>
      <c r="O62" s="5"/>
      <c r="P62" s="3"/>
      <c r="R62" s="11"/>
      <c r="S62" s="8"/>
      <c r="T62" s="4"/>
      <c r="U62" s="8"/>
      <c r="V62" s="4"/>
      <c r="W62" s="4"/>
      <c r="X62" s="4"/>
      <c r="Y62" s="4"/>
      <c r="Z62" s="4"/>
    </row>
    <row r="63" spans="1:26" s="10" customFormat="1" x14ac:dyDescent="0.2">
      <c r="A63" s="135" t="str">
        <f>'Tipps eintragen'!A192</f>
        <v>18. Spieltag (17.-19.01.2025)</v>
      </c>
      <c r="B63" s="135">
        <f>'Tipps eintragen'!B192</f>
        <v>0</v>
      </c>
      <c r="C63" s="135"/>
      <c r="D63" s="135"/>
      <c r="E63" s="135"/>
      <c r="F63" s="135"/>
      <c r="G63" s="135" t="str">
        <f>'Tipps eintragen'!A258</f>
        <v>24. Spieltag (28.02.-02.03.2025)</v>
      </c>
      <c r="H63" s="135">
        <f>'Tipps eintragen'!B258</f>
        <v>0</v>
      </c>
      <c r="I63" s="135"/>
      <c r="J63" s="135"/>
      <c r="K63" s="135"/>
      <c r="L63" s="135"/>
      <c r="M63" s="135" t="str">
        <f>'Tipps eintragen'!A324</f>
        <v>30. Spieltag (18.-20.04.2025)</v>
      </c>
      <c r="N63" s="135">
        <f>'Tipps eintragen'!B324</f>
        <v>0</v>
      </c>
      <c r="O63" s="135"/>
      <c r="P63" s="135"/>
      <c r="Q63" s="135"/>
      <c r="R63" s="135"/>
      <c r="S63" s="8"/>
      <c r="T63" s="4"/>
      <c r="U63" s="8"/>
      <c r="V63" s="9"/>
      <c r="W63" s="9"/>
      <c r="X63" s="9"/>
      <c r="Y63" s="9"/>
      <c r="Z63" s="9"/>
    </row>
    <row r="64" spans="1:26" ht="12.75" customHeight="1" x14ac:dyDescent="0.2">
      <c r="A64" s="5" t="str">
        <f>'Tipps eintragen'!A193</f>
        <v>Leverkusen</v>
      </c>
      <c r="B64" s="42" t="s">
        <v>2</v>
      </c>
      <c r="C64" s="5" t="str">
        <f>'Tipps eintragen'!C193</f>
        <v>M´gladbach</v>
      </c>
      <c r="D64" s="6" t="str">
        <f>IF(ISNUMBER('Tipps eintragen'!D193),'Tipps eintragen'!D193,"")</f>
        <v/>
      </c>
      <c r="E64" s="1" t="s">
        <v>2</v>
      </c>
      <c r="F64" s="7" t="str">
        <f>IF(ISNUMBER('Tipps eintragen'!F193),'Tipps eintragen'!F193,"")</f>
        <v/>
      </c>
      <c r="G64" s="5" t="str">
        <f>'Tipps eintragen'!A259</f>
        <v>Bochum</v>
      </c>
      <c r="H64" s="42" t="s">
        <v>2</v>
      </c>
      <c r="I64" s="5" t="str">
        <f>'Tipps eintragen'!C259</f>
        <v>Hoffenheim</v>
      </c>
      <c r="J64" s="6" t="str">
        <f>IF(ISNUMBER('Tipps eintragen'!D259),'Tipps eintragen'!D259,"")</f>
        <v/>
      </c>
      <c r="K64" s="1" t="s">
        <v>2</v>
      </c>
      <c r="L64" s="7" t="str">
        <f>IF(ISNUMBER('Tipps eintragen'!F259),'Tipps eintragen'!F259,"")</f>
        <v/>
      </c>
      <c r="M64" s="5" t="str">
        <f>'Tipps eintragen'!A325</f>
        <v>St. Pauli</v>
      </c>
      <c r="N64" s="42" t="s">
        <v>2</v>
      </c>
      <c r="O64" s="5" t="str">
        <f>'Tipps eintragen'!C325</f>
        <v>Leverkusen</v>
      </c>
      <c r="P64" s="6" t="str">
        <f>IF(ISNUMBER('Tipps eintragen'!D325),'Tipps eintragen'!D325,"")</f>
        <v/>
      </c>
      <c r="Q64" s="1" t="s">
        <v>2</v>
      </c>
      <c r="R64" s="7" t="str">
        <f>IF(ISNUMBER('Tipps eintragen'!F325),'Tipps eintragen'!F325,"")</f>
        <v/>
      </c>
      <c r="S64" s="8"/>
      <c r="T64" s="8"/>
      <c r="U64" s="8"/>
      <c r="V64" s="8"/>
      <c r="W64" s="8"/>
      <c r="X64" s="8"/>
      <c r="Y64" s="8"/>
      <c r="Z64" s="8"/>
    </row>
    <row r="65" spans="1:26" ht="12.75" customHeight="1" x14ac:dyDescent="0.2">
      <c r="A65" s="5" t="str">
        <f>'Tipps eintragen'!A194</f>
        <v>Holstein</v>
      </c>
      <c r="B65" s="42" t="s">
        <v>2</v>
      </c>
      <c r="C65" s="5" t="str">
        <f>'Tipps eintragen'!C194</f>
        <v>Hoffenheim</v>
      </c>
      <c r="D65" s="6" t="str">
        <f>IF(ISNUMBER('Tipps eintragen'!D194),'Tipps eintragen'!D194,"")</f>
        <v/>
      </c>
      <c r="E65" s="1" t="s">
        <v>2</v>
      </c>
      <c r="F65" s="7" t="str">
        <f>IF(ISNUMBER('Tipps eintragen'!F194),'Tipps eintragen'!F194,"")</f>
        <v/>
      </c>
      <c r="G65" s="5" t="str">
        <f>'Tipps eintragen'!A260</f>
        <v>Stuttgart</v>
      </c>
      <c r="H65" s="42" t="s">
        <v>2</v>
      </c>
      <c r="I65" s="5" t="str">
        <f>'Tipps eintragen'!C260</f>
        <v>Bayern</v>
      </c>
      <c r="J65" s="6" t="str">
        <f>IF(ISNUMBER('Tipps eintragen'!D260),'Tipps eintragen'!D260,"")</f>
        <v/>
      </c>
      <c r="K65" s="1" t="s">
        <v>2</v>
      </c>
      <c r="L65" s="7" t="str">
        <f>IF(ISNUMBER('Tipps eintragen'!F260),'Tipps eintragen'!F260,"")</f>
        <v/>
      </c>
      <c r="M65" s="5" t="str">
        <f>'Tipps eintragen'!A326</f>
        <v>Mainz</v>
      </c>
      <c r="N65" s="42" t="s">
        <v>2</v>
      </c>
      <c r="O65" s="5" t="str">
        <f>'Tipps eintragen'!C326</f>
        <v>Wolfsburg</v>
      </c>
      <c r="P65" s="6" t="str">
        <f>IF(ISNUMBER('Tipps eintragen'!D326),'Tipps eintragen'!D326,"")</f>
        <v/>
      </c>
      <c r="Q65" s="1" t="s">
        <v>2</v>
      </c>
      <c r="R65" s="7" t="str">
        <f>IF(ISNUMBER('Tipps eintragen'!F326),'Tipps eintragen'!F326,"")</f>
        <v/>
      </c>
      <c r="S65" s="8"/>
      <c r="T65" s="8"/>
      <c r="U65" s="8"/>
      <c r="V65" s="8"/>
      <c r="W65" s="8"/>
      <c r="X65" s="8"/>
      <c r="Y65" s="8"/>
      <c r="Z65" s="8"/>
    </row>
    <row r="66" spans="1:26" ht="12.75" customHeight="1" x14ac:dyDescent="0.2">
      <c r="A66" s="5" t="str">
        <f>'Tipps eintragen'!A195</f>
        <v>Stuttgart</v>
      </c>
      <c r="B66" s="42" t="s">
        <v>2</v>
      </c>
      <c r="C66" s="5" t="str">
        <f>'Tipps eintragen'!C195</f>
        <v>Freiburg</v>
      </c>
      <c r="D66" s="6" t="str">
        <f>IF(ISNUMBER('Tipps eintragen'!D195),'Tipps eintragen'!D195,"")</f>
        <v/>
      </c>
      <c r="E66" s="1" t="s">
        <v>2</v>
      </c>
      <c r="F66" s="7" t="str">
        <f>IF(ISNUMBER('Tipps eintragen'!F195),'Tipps eintragen'!F195,"")</f>
        <v/>
      </c>
      <c r="G66" s="5" t="str">
        <f>'Tipps eintragen'!A261</f>
        <v>Augsburg</v>
      </c>
      <c r="H66" s="42" t="s">
        <v>2</v>
      </c>
      <c r="I66" s="5" t="str">
        <f>'Tipps eintragen'!C261</f>
        <v>Freiburg</v>
      </c>
      <c r="J66" s="6" t="str">
        <f>IF(ISNUMBER('Tipps eintragen'!D261),'Tipps eintragen'!D261,"")</f>
        <v/>
      </c>
      <c r="K66" s="1" t="s">
        <v>2</v>
      </c>
      <c r="L66" s="7" t="str">
        <f>IF(ISNUMBER('Tipps eintragen'!F261),'Tipps eintragen'!F261,"")</f>
        <v/>
      </c>
      <c r="M66" s="5" t="str">
        <f>'Tipps eintragen'!A327</f>
        <v>Heidenheim</v>
      </c>
      <c r="N66" s="42" t="s">
        <v>2</v>
      </c>
      <c r="O66" s="5" t="str">
        <f>'Tipps eintragen'!C327</f>
        <v>Bayern</v>
      </c>
      <c r="P66" s="6" t="str">
        <f>IF(ISNUMBER('Tipps eintragen'!D327),'Tipps eintragen'!D327,"")</f>
        <v/>
      </c>
      <c r="Q66" s="1" t="s">
        <v>2</v>
      </c>
      <c r="R66" s="7" t="str">
        <f>IF(ISNUMBER('Tipps eintragen'!F327),'Tipps eintragen'!F327,"")</f>
        <v/>
      </c>
      <c r="S66" s="8"/>
      <c r="T66" s="8"/>
      <c r="U66" s="8"/>
      <c r="V66" s="8"/>
      <c r="W66" s="8"/>
      <c r="X66" s="8"/>
      <c r="Y66" s="8"/>
      <c r="Z66" s="8"/>
    </row>
    <row r="67" spans="1:26" ht="12.75" customHeight="1" x14ac:dyDescent="0.2">
      <c r="A67" s="5" t="str">
        <f>'Tipps eintragen'!A196</f>
        <v>Frankfurt</v>
      </c>
      <c r="B67" s="42" t="s">
        <v>2</v>
      </c>
      <c r="C67" s="5" t="str">
        <f>'Tipps eintragen'!C196</f>
        <v>Dortmund</v>
      </c>
      <c r="D67" s="6" t="str">
        <f>IF(ISNUMBER('Tipps eintragen'!D196),'Tipps eintragen'!D196,"")</f>
        <v/>
      </c>
      <c r="E67" s="1" t="s">
        <v>2</v>
      </c>
      <c r="F67" s="7" t="str">
        <f>IF(ISNUMBER('Tipps eintragen'!F196),'Tipps eintragen'!F196,"")</f>
        <v/>
      </c>
      <c r="G67" s="5" t="str">
        <f>'Tipps eintragen'!A262</f>
        <v>Union Berlin</v>
      </c>
      <c r="H67" s="42" t="s">
        <v>2</v>
      </c>
      <c r="I67" s="5" t="str">
        <f>'Tipps eintragen'!C262</f>
        <v>Holstein</v>
      </c>
      <c r="J67" s="6" t="str">
        <f>IF(ISNUMBER('Tipps eintragen'!D262),'Tipps eintragen'!D262,"")</f>
        <v/>
      </c>
      <c r="K67" s="1" t="s">
        <v>2</v>
      </c>
      <c r="L67" s="7" t="str">
        <f>IF(ISNUMBER('Tipps eintragen'!F262),'Tipps eintragen'!F262,"")</f>
        <v/>
      </c>
      <c r="M67" s="5" t="str">
        <f>'Tipps eintragen'!A328</f>
        <v>Leipzig</v>
      </c>
      <c r="N67" s="42" t="s">
        <v>2</v>
      </c>
      <c r="O67" s="5" t="str">
        <f>'Tipps eintragen'!C328</f>
        <v>Holstein</v>
      </c>
      <c r="P67" s="6" t="str">
        <f>IF(ISNUMBER('Tipps eintragen'!D328),'Tipps eintragen'!D328,"")</f>
        <v/>
      </c>
      <c r="Q67" s="1" t="s">
        <v>2</v>
      </c>
      <c r="R67" s="7" t="str">
        <f>IF(ISNUMBER('Tipps eintragen'!F328),'Tipps eintragen'!F328,"")</f>
        <v/>
      </c>
      <c r="S67" s="8"/>
      <c r="T67" s="8"/>
      <c r="U67" s="8"/>
      <c r="V67" s="8"/>
      <c r="W67" s="8"/>
      <c r="X67" s="8"/>
      <c r="Y67" s="8"/>
      <c r="Z67" s="8"/>
    </row>
    <row r="68" spans="1:26" ht="12.75" customHeight="1" x14ac:dyDescent="0.2">
      <c r="A68" s="5" t="str">
        <f>'Tipps eintragen'!A197</f>
        <v>Bremen</v>
      </c>
      <c r="B68" s="42" t="s">
        <v>2</v>
      </c>
      <c r="C68" s="5" t="str">
        <f>'Tipps eintragen'!C197</f>
        <v>Augsburg</v>
      </c>
      <c r="D68" s="6" t="str">
        <f>IF(ISNUMBER('Tipps eintragen'!D197),'Tipps eintragen'!D197,"")</f>
        <v/>
      </c>
      <c r="E68" s="1" t="s">
        <v>2</v>
      </c>
      <c r="F68" s="7" t="str">
        <f>IF(ISNUMBER('Tipps eintragen'!F197),'Tipps eintragen'!F197,"")</f>
        <v/>
      </c>
      <c r="G68" s="5" t="str">
        <f>'Tipps eintragen'!A263</f>
        <v>Bremen</v>
      </c>
      <c r="H68" s="42" t="s">
        <v>2</v>
      </c>
      <c r="I68" s="5" t="str">
        <f>'Tipps eintragen'!C263</f>
        <v>Wolfsburg</v>
      </c>
      <c r="J68" s="6" t="str">
        <f>IF(ISNUMBER('Tipps eintragen'!D263),'Tipps eintragen'!D263,"")</f>
        <v/>
      </c>
      <c r="K68" s="1" t="s">
        <v>2</v>
      </c>
      <c r="L68" s="7" t="str">
        <f>IF(ISNUMBER('Tipps eintragen'!F263),'Tipps eintragen'!F263,"")</f>
        <v/>
      </c>
      <c r="M68" s="5" t="str">
        <f>'Tipps eintragen'!A329</f>
        <v>Union Berlin</v>
      </c>
      <c r="N68" s="42" t="s">
        <v>2</v>
      </c>
      <c r="O68" s="5" t="str">
        <f>'Tipps eintragen'!C329</f>
        <v>Stuttgart</v>
      </c>
      <c r="P68" s="6" t="str">
        <f>IF(ISNUMBER('Tipps eintragen'!D329),'Tipps eintragen'!D329,"")</f>
        <v/>
      </c>
      <c r="Q68" s="1" t="s">
        <v>2</v>
      </c>
      <c r="R68" s="7" t="str">
        <f>IF(ISNUMBER('Tipps eintragen'!F329),'Tipps eintragen'!F329,"")</f>
        <v/>
      </c>
      <c r="S68" s="8"/>
      <c r="T68" s="8"/>
      <c r="U68" s="8"/>
      <c r="V68" s="8"/>
      <c r="W68" s="8"/>
      <c r="X68" s="8"/>
      <c r="Y68" s="8"/>
      <c r="Z68" s="8"/>
    </row>
    <row r="69" spans="1:26" ht="12.75" customHeight="1" x14ac:dyDescent="0.2">
      <c r="A69" s="5" t="str">
        <f>'Tipps eintragen'!A198</f>
        <v>Bochum</v>
      </c>
      <c r="B69" s="42" t="s">
        <v>2</v>
      </c>
      <c r="C69" s="5" t="str">
        <f>'Tipps eintragen'!C198</f>
        <v>Leipzig</v>
      </c>
      <c r="D69" s="6" t="str">
        <f>IF(ISNUMBER('Tipps eintragen'!D198),'Tipps eintragen'!D198,"")</f>
        <v/>
      </c>
      <c r="E69" s="1" t="s">
        <v>2</v>
      </c>
      <c r="F69" s="7" t="str">
        <f>IF(ISNUMBER('Tipps eintragen'!F198),'Tipps eintragen'!F198,"")</f>
        <v/>
      </c>
      <c r="G69" s="5" t="str">
        <f>'Tipps eintragen'!A264</f>
        <v>Frankfurt</v>
      </c>
      <c r="H69" s="42" t="s">
        <v>2</v>
      </c>
      <c r="I69" s="5" t="str">
        <f>'Tipps eintragen'!C264</f>
        <v>Leverkusen</v>
      </c>
      <c r="J69" s="6" t="str">
        <f>IF(ISNUMBER('Tipps eintragen'!D264),'Tipps eintragen'!D264,"")</f>
        <v/>
      </c>
      <c r="K69" s="1" t="s">
        <v>2</v>
      </c>
      <c r="L69" s="7" t="str">
        <f>IF(ISNUMBER('Tipps eintragen'!F264),'Tipps eintragen'!F264,"")</f>
        <v/>
      </c>
      <c r="M69" s="5" t="str">
        <f>'Tipps eintragen'!A330</f>
        <v>Freiburg</v>
      </c>
      <c r="N69" s="42" t="s">
        <v>2</v>
      </c>
      <c r="O69" s="5" t="str">
        <f>'Tipps eintragen'!C330</f>
        <v>Hoffenheim</v>
      </c>
      <c r="P69" s="6" t="str">
        <f>IF(ISNUMBER('Tipps eintragen'!D330),'Tipps eintragen'!D330,"")</f>
        <v/>
      </c>
      <c r="Q69" s="1" t="s">
        <v>2</v>
      </c>
      <c r="R69" s="7" t="str">
        <f>IF(ISNUMBER('Tipps eintragen'!F330),'Tipps eintragen'!F330,"")</f>
        <v/>
      </c>
      <c r="S69" s="8"/>
      <c r="T69" s="8"/>
      <c r="U69" s="8"/>
      <c r="V69" s="8"/>
      <c r="W69" s="8"/>
      <c r="X69" s="8"/>
      <c r="Y69" s="8"/>
      <c r="Z69" s="8"/>
    </row>
    <row r="70" spans="1:26" ht="12.75" customHeight="1" x14ac:dyDescent="0.2">
      <c r="A70" s="5" t="str">
        <f>'Tipps eintragen'!A199</f>
        <v>Union Berlin</v>
      </c>
      <c r="B70" s="42" t="s">
        <v>2</v>
      </c>
      <c r="C70" s="5" t="str">
        <f>'Tipps eintragen'!C199</f>
        <v>Mainz</v>
      </c>
      <c r="D70" s="6" t="str">
        <f>IF(ISNUMBER('Tipps eintragen'!D199),'Tipps eintragen'!D199,"")</f>
        <v/>
      </c>
      <c r="E70" s="1" t="s">
        <v>2</v>
      </c>
      <c r="F70" s="7" t="str">
        <f>IF(ISNUMBER('Tipps eintragen'!F199),'Tipps eintragen'!F199,"")</f>
        <v/>
      </c>
      <c r="G70" s="5" t="str">
        <f>'Tipps eintragen'!A265</f>
        <v>St. Pauli</v>
      </c>
      <c r="H70" s="42" t="s">
        <v>2</v>
      </c>
      <c r="I70" s="5" t="str">
        <f>'Tipps eintragen'!C265</f>
        <v>Dortmund</v>
      </c>
      <c r="J70" s="6" t="str">
        <f>IF(ISNUMBER('Tipps eintragen'!D265),'Tipps eintragen'!D265,"")</f>
        <v/>
      </c>
      <c r="K70" s="1" t="s">
        <v>2</v>
      </c>
      <c r="L70" s="7" t="str">
        <f>IF(ISNUMBER('Tipps eintragen'!F265),'Tipps eintragen'!F265,"")</f>
        <v/>
      </c>
      <c r="M70" s="5" t="str">
        <f>'Tipps eintragen'!A331</f>
        <v>Augsburg</v>
      </c>
      <c r="N70" s="42" t="s">
        <v>2</v>
      </c>
      <c r="O70" s="5" t="str">
        <f>'Tipps eintragen'!C331</f>
        <v>Frankfurt</v>
      </c>
      <c r="P70" s="6" t="str">
        <f>IF(ISNUMBER('Tipps eintragen'!D331),'Tipps eintragen'!D331,"")</f>
        <v/>
      </c>
      <c r="Q70" s="1" t="s">
        <v>2</v>
      </c>
      <c r="R70" s="7" t="str">
        <f>IF(ISNUMBER('Tipps eintragen'!F331),'Tipps eintragen'!F331,"")</f>
        <v/>
      </c>
      <c r="S70" s="8"/>
      <c r="T70" s="8"/>
      <c r="U70" s="8"/>
      <c r="V70" s="8"/>
      <c r="W70" s="8"/>
      <c r="X70" s="8"/>
      <c r="Y70" s="8"/>
      <c r="Z70" s="8"/>
    </row>
    <row r="71" spans="1:26" ht="12.75" customHeight="1" x14ac:dyDescent="0.2">
      <c r="A71" s="5" t="str">
        <f>'Tipps eintragen'!A200</f>
        <v>Heidenheim</v>
      </c>
      <c r="B71" s="42" t="s">
        <v>2</v>
      </c>
      <c r="C71" s="5" t="str">
        <f>'Tipps eintragen'!C200</f>
        <v>St. Pauli</v>
      </c>
      <c r="D71" s="6" t="str">
        <f>IF(ISNUMBER('Tipps eintragen'!D200),'Tipps eintragen'!D200,"")</f>
        <v/>
      </c>
      <c r="E71" s="1" t="s">
        <v>2</v>
      </c>
      <c r="F71" s="7" t="str">
        <f>IF(ISNUMBER('Tipps eintragen'!F200),'Tipps eintragen'!F200,"")</f>
        <v/>
      </c>
      <c r="G71" s="5" t="str">
        <f>'Tipps eintragen'!A266</f>
        <v>Heidenheim</v>
      </c>
      <c r="H71" s="42" t="s">
        <v>2</v>
      </c>
      <c r="I71" s="5" t="str">
        <f>'Tipps eintragen'!C266</f>
        <v>M´gladbach</v>
      </c>
      <c r="J71" s="6" t="str">
        <f>IF(ISNUMBER('Tipps eintragen'!D266),'Tipps eintragen'!D266,"")</f>
        <v/>
      </c>
      <c r="K71" s="1" t="s">
        <v>2</v>
      </c>
      <c r="L71" s="7" t="str">
        <f>IF(ISNUMBER('Tipps eintragen'!F266),'Tipps eintragen'!F266,"")</f>
        <v/>
      </c>
      <c r="M71" s="5" t="str">
        <f>'Tipps eintragen'!A332</f>
        <v>Bremen</v>
      </c>
      <c r="N71" s="42" t="s">
        <v>2</v>
      </c>
      <c r="O71" s="5" t="str">
        <f>'Tipps eintragen'!C332</f>
        <v>Bochum</v>
      </c>
      <c r="P71" s="6" t="str">
        <f>IF(ISNUMBER('Tipps eintragen'!D332),'Tipps eintragen'!D332,"")</f>
        <v/>
      </c>
      <c r="Q71" s="1" t="s">
        <v>2</v>
      </c>
      <c r="R71" s="7" t="str">
        <f>IF(ISNUMBER('Tipps eintragen'!F332),'Tipps eintragen'!F332,"")</f>
        <v/>
      </c>
      <c r="S71" s="8"/>
      <c r="T71" s="8"/>
      <c r="U71" s="8"/>
      <c r="V71" s="8"/>
      <c r="W71" s="8"/>
      <c r="X71" s="8"/>
      <c r="Y71" s="8"/>
      <c r="Z71" s="8"/>
    </row>
    <row r="72" spans="1:26" ht="12.75" customHeight="1" x14ac:dyDescent="0.2">
      <c r="A72" s="5" t="str">
        <f>'Tipps eintragen'!A201</f>
        <v>Bayern</v>
      </c>
      <c r="B72" s="42" t="s">
        <v>2</v>
      </c>
      <c r="C72" s="5" t="str">
        <f>'Tipps eintragen'!C201</f>
        <v>Wolfsburg</v>
      </c>
      <c r="D72" s="6" t="str">
        <f>IF(ISNUMBER('Tipps eintragen'!D201),'Tipps eintragen'!D201,"")</f>
        <v/>
      </c>
      <c r="E72" s="1" t="s">
        <v>2</v>
      </c>
      <c r="F72" s="7" t="str">
        <f>IF(ISNUMBER('Tipps eintragen'!F201),'Tipps eintragen'!F201,"")</f>
        <v/>
      </c>
      <c r="G72" s="5" t="str">
        <f>'Tipps eintragen'!A267</f>
        <v>Leipzig</v>
      </c>
      <c r="H72" s="42" t="s">
        <v>2</v>
      </c>
      <c r="I72" s="5" t="str">
        <f>'Tipps eintragen'!C267</f>
        <v>Mainz</v>
      </c>
      <c r="J72" s="6" t="str">
        <f>IF(ISNUMBER('Tipps eintragen'!D267),'Tipps eintragen'!D267,"")</f>
        <v/>
      </c>
      <c r="K72" s="1" t="s">
        <v>2</v>
      </c>
      <c r="L72" s="7" t="str">
        <f>IF(ISNUMBER('Tipps eintragen'!F267),'Tipps eintragen'!F267,"")</f>
        <v/>
      </c>
      <c r="M72" s="5" t="str">
        <f>'Tipps eintragen'!A333</f>
        <v>Dortmund</v>
      </c>
      <c r="N72" s="42" t="s">
        <v>2</v>
      </c>
      <c r="O72" s="5" t="str">
        <f>'Tipps eintragen'!C333</f>
        <v>M´gladbach</v>
      </c>
      <c r="P72" s="6" t="str">
        <f>IF(ISNUMBER('Tipps eintragen'!D333),'Tipps eintragen'!D333,"")</f>
        <v/>
      </c>
      <c r="Q72" s="1" t="s">
        <v>2</v>
      </c>
      <c r="R72" s="7" t="str">
        <f>IF(ISNUMBER('Tipps eintragen'!F333),'Tipps eintragen'!F333,"")</f>
        <v/>
      </c>
      <c r="S72" s="8"/>
      <c r="T72" s="8"/>
      <c r="U72" s="8"/>
      <c r="V72" s="8"/>
      <c r="W72" s="8"/>
      <c r="X72" s="8"/>
      <c r="Y72" s="8"/>
      <c r="Z72" s="8"/>
    </row>
    <row r="73" spans="1:26" x14ac:dyDescent="0.2">
      <c r="A73" s="135" t="str">
        <f>'Tipps eintragen'!A203</f>
        <v>19. Spieltag (24.-26.01.2025)</v>
      </c>
      <c r="B73" s="135">
        <f>'Tipps eintragen'!B203</f>
        <v>0</v>
      </c>
      <c r="C73" s="135"/>
      <c r="D73" s="135"/>
      <c r="E73" s="135"/>
      <c r="F73" s="135"/>
      <c r="G73" s="135" t="str">
        <f>'Tipps eintragen'!A269</f>
        <v>25. Spieltag (07.-09.03.2025)</v>
      </c>
      <c r="H73" s="135">
        <f>'Tipps eintragen'!B269</f>
        <v>0</v>
      </c>
      <c r="I73" s="135"/>
      <c r="J73" s="135"/>
      <c r="K73" s="135"/>
      <c r="L73" s="135"/>
      <c r="M73" s="135" t="str">
        <f>'Tipps eintragen'!A335</f>
        <v>31. Spieltag (25.-27.04.2025)</v>
      </c>
      <c r="N73" s="135">
        <f>'Tipps eintragen'!B335</f>
        <v>0</v>
      </c>
      <c r="O73" s="135"/>
      <c r="P73" s="135"/>
      <c r="Q73" s="135"/>
      <c r="R73" s="135"/>
      <c r="S73" s="8"/>
      <c r="T73" s="4"/>
      <c r="U73" s="8"/>
      <c r="V73" s="8"/>
      <c r="W73" s="8"/>
      <c r="X73" s="8"/>
      <c r="Y73" s="8"/>
      <c r="Z73" s="8"/>
    </row>
    <row r="74" spans="1:26" ht="12.75" customHeight="1" x14ac:dyDescent="0.2">
      <c r="A74" s="5" t="str">
        <f>'Tipps eintragen'!A204</f>
        <v>St. Pauli</v>
      </c>
      <c r="B74" s="42" t="s">
        <v>2</v>
      </c>
      <c r="C74" s="5" t="str">
        <f>'Tipps eintragen'!C204</f>
        <v>Union Berlin</v>
      </c>
      <c r="D74" s="6" t="str">
        <f>IF(ISNUMBER('Tipps eintragen'!D204),'Tipps eintragen'!D204,"")</f>
        <v/>
      </c>
      <c r="E74" s="1" t="s">
        <v>2</v>
      </c>
      <c r="F74" s="7" t="str">
        <f>IF(ISNUMBER('Tipps eintragen'!F204),'Tipps eintragen'!F204,"")</f>
        <v/>
      </c>
      <c r="G74" s="5" t="str">
        <f>'Tipps eintragen'!A270</f>
        <v>Hoffenheim</v>
      </c>
      <c r="H74" s="42" t="s">
        <v>2</v>
      </c>
      <c r="I74" s="5" t="str">
        <f>'Tipps eintragen'!C270</f>
        <v>Heidenheim</v>
      </c>
      <c r="J74" s="6" t="str">
        <f>IF(ISNUMBER('Tipps eintragen'!D270),'Tipps eintragen'!D270,"")</f>
        <v/>
      </c>
      <c r="K74" s="1" t="s">
        <v>2</v>
      </c>
      <c r="L74" s="7" t="str">
        <f>IF(ISNUMBER('Tipps eintragen'!F270),'Tipps eintragen'!F270,"")</f>
        <v/>
      </c>
      <c r="M74" s="5" t="str">
        <f>'Tipps eintragen'!A336</f>
        <v>Stuttgart</v>
      </c>
      <c r="N74" s="42" t="s">
        <v>2</v>
      </c>
      <c r="O74" s="5" t="str">
        <f>'Tipps eintragen'!C336</f>
        <v>Heidenheim</v>
      </c>
      <c r="P74" s="6" t="str">
        <f>IF(ISNUMBER('Tipps eintragen'!D336),'Tipps eintragen'!D336,"")</f>
        <v/>
      </c>
      <c r="Q74" s="1" t="s">
        <v>2</v>
      </c>
      <c r="R74" s="7" t="str">
        <f>IF(ISNUMBER('Tipps eintragen'!F336),'Tipps eintragen'!F336,"")</f>
        <v/>
      </c>
      <c r="S74" s="8"/>
      <c r="T74" s="8"/>
      <c r="U74" s="8"/>
      <c r="V74" s="8"/>
      <c r="W74" s="8"/>
      <c r="X74" s="8"/>
      <c r="Y74" s="8"/>
      <c r="Z74" s="8"/>
    </row>
    <row r="75" spans="1:26" ht="12.75" customHeight="1" x14ac:dyDescent="0.2">
      <c r="A75" s="5" t="str">
        <f>'Tipps eintragen'!A205</f>
        <v>Dortmund</v>
      </c>
      <c r="B75" s="42" t="s">
        <v>2</v>
      </c>
      <c r="C75" s="5" t="str">
        <f>'Tipps eintragen'!C205</f>
        <v>Bremen</v>
      </c>
      <c r="D75" s="6" t="str">
        <f>IF(ISNUMBER('Tipps eintragen'!D205),'Tipps eintragen'!D205,"")</f>
        <v/>
      </c>
      <c r="E75" s="1" t="s">
        <v>2</v>
      </c>
      <c r="F75" s="7" t="str">
        <f>IF(ISNUMBER('Tipps eintragen'!F205),'Tipps eintragen'!F205,"")</f>
        <v/>
      </c>
      <c r="G75" s="5" t="str">
        <f>'Tipps eintragen'!A271</f>
        <v>Leverkusen</v>
      </c>
      <c r="H75" s="42" t="s">
        <v>2</v>
      </c>
      <c r="I75" s="5" t="str">
        <f>'Tipps eintragen'!C271</f>
        <v>Bremen</v>
      </c>
      <c r="J75" s="6" t="str">
        <f>IF(ISNUMBER('Tipps eintragen'!D271),'Tipps eintragen'!D271,"")</f>
        <v/>
      </c>
      <c r="K75" s="1" t="s">
        <v>2</v>
      </c>
      <c r="L75" s="7" t="str">
        <f>IF(ISNUMBER('Tipps eintragen'!F271),'Tipps eintragen'!F271,"")</f>
        <v/>
      </c>
      <c r="M75" s="5" t="str">
        <f>'Tipps eintragen'!A337</f>
        <v>Holstein</v>
      </c>
      <c r="N75" s="42" t="s">
        <v>2</v>
      </c>
      <c r="O75" s="5" t="str">
        <f>'Tipps eintragen'!C337</f>
        <v>M´gladbach</v>
      </c>
      <c r="P75" s="6" t="str">
        <f>IF(ISNUMBER('Tipps eintragen'!D337),'Tipps eintragen'!D337,"")</f>
        <v/>
      </c>
      <c r="Q75" s="1" t="s">
        <v>2</v>
      </c>
      <c r="R75" s="7" t="str">
        <f>IF(ISNUMBER('Tipps eintragen'!F337),'Tipps eintragen'!F337,"")</f>
        <v/>
      </c>
      <c r="S75" s="8"/>
      <c r="T75" s="8"/>
      <c r="U75" s="8"/>
      <c r="V75" s="8"/>
      <c r="W75" s="8"/>
      <c r="X75" s="8"/>
      <c r="Y75" s="8"/>
      <c r="Z75" s="8"/>
    </row>
    <row r="76" spans="1:26" ht="12.75" customHeight="1" x14ac:dyDescent="0.2">
      <c r="A76" s="5" t="str">
        <f>'Tipps eintragen'!A206</f>
        <v>Wolfsburg</v>
      </c>
      <c r="B76" s="42" t="s">
        <v>2</v>
      </c>
      <c r="C76" s="5" t="str">
        <f>'Tipps eintragen'!C206</f>
        <v>Holstein</v>
      </c>
      <c r="D76" s="6" t="str">
        <f>IF(ISNUMBER('Tipps eintragen'!D206),'Tipps eintragen'!D206,"")</f>
        <v/>
      </c>
      <c r="E76" s="1" t="s">
        <v>2</v>
      </c>
      <c r="F76" s="7" t="str">
        <f>IF(ISNUMBER('Tipps eintragen'!F206),'Tipps eintragen'!F206,"")</f>
        <v/>
      </c>
      <c r="G76" s="5" t="str">
        <f>'Tipps eintragen'!A272</f>
        <v>Freiburg</v>
      </c>
      <c r="H76" s="42" t="s">
        <v>2</v>
      </c>
      <c r="I76" s="5" t="str">
        <f>'Tipps eintragen'!C272</f>
        <v>Leipzig</v>
      </c>
      <c r="J76" s="6" t="str">
        <f>IF(ISNUMBER('Tipps eintragen'!D272),'Tipps eintragen'!D272,"")</f>
        <v/>
      </c>
      <c r="K76" s="1" t="s">
        <v>2</v>
      </c>
      <c r="L76" s="7" t="str">
        <f>IF(ISNUMBER('Tipps eintragen'!F272),'Tipps eintragen'!F272,"")</f>
        <v/>
      </c>
      <c r="M76" s="5" t="str">
        <f>'Tipps eintragen'!A338</f>
        <v>Hoffenheim</v>
      </c>
      <c r="N76" s="42" t="s">
        <v>2</v>
      </c>
      <c r="O76" s="5" t="str">
        <f>'Tipps eintragen'!C338</f>
        <v>Dortmund</v>
      </c>
      <c r="P76" s="6" t="str">
        <f>IF(ISNUMBER('Tipps eintragen'!D338),'Tipps eintragen'!D338,"")</f>
        <v/>
      </c>
      <c r="Q76" s="1" t="s">
        <v>2</v>
      </c>
      <c r="R76" s="7" t="str">
        <f>IF(ISNUMBER('Tipps eintragen'!F338),'Tipps eintragen'!F338,"")</f>
        <v/>
      </c>
      <c r="S76" s="8"/>
      <c r="T76" s="8"/>
      <c r="U76" s="8"/>
      <c r="V76" s="8"/>
      <c r="W76" s="8"/>
      <c r="X76" s="8"/>
      <c r="Y76" s="8"/>
      <c r="Z76" s="8"/>
    </row>
    <row r="77" spans="1:26" ht="12.75" customHeight="1" x14ac:dyDescent="0.2">
      <c r="A77" s="5" t="str">
        <f>'Tipps eintragen'!A207</f>
        <v>Mainz</v>
      </c>
      <c r="B77" s="42" t="s">
        <v>2</v>
      </c>
      <c r="C77" s="5" t="str">
        <f>'Tipps eintragen'!C207</f>
        <v>Stuttgart</v>
      </c>
      <c r="D77" s="6" t="str">
        <f>IF(ISNUMBER('Tipps eintragen'!D207),'Tipps eintragen'!D207,"")</f>
        <v/>
      </c>
      <c r="E77" s="1" t="s">
        <v>2</v>
      </c>
      <c r="F77" s="7" t="str">
        <f>IF(ISNUMBER('Tipps eintragen'!F207),'Tipps eintragen'!F207,"")</f>
        <v/>
      </c>
      <c r="G77" s="5" t="str">
        <f>'Tipps eintragen'!A273</f>
        <v>Bayern</v>
      </c>
      <c r="H77" s="42" t="s">
        <v>2</v>
      </c>
      <c r="I77" s="5" t="str">
        <f>'Tipps eintragen'!C273</f>
        <v>Bochum</v>
      </c>
      <c r="J77" s="6" t="str">
        <f>IF(ISNUMBER('Tipps eintragen'!D273),'Tipps eintragen'!D273,"")</f>
        <v/>
      </c>
      <c r="K77" s="1" t="s">
        <v>2</v>
      </c>
      <c r="L77" s="7" t="str">
        <f>IF(ISNUMBER('Tipps eintragen'!F273),'Tipps eintragen'!F273,"")</f>
        <v/>
      </c>
      <c r="M77" s="5" t="str">
        <f>'Tipps eintragen'!A339</f>
        <v>Leverkusen</v>
      </c>
      <c r="N77" s="42" t="s">
        <v>2</v>
      </c>
      <c r="O77" s="5" t="str">
        <f>'Tipps eintragen'!C339</f>
        <v>Augsburg</v>
      </c>
      <c r="P77" s="6" t="str">
        <f>IF(ISNUMBER('Tipps eintragen'!D339),'Tipps eintragen'!D339,"")</f>
        <v/>
      </c>
      <c r="Q77" s="1" t="s">
        <v>2</v>
      </c>
      <c r="R77" s="7" t="str">
        <f>IF(ISNUMBER('Tipps eintragen'!F339),'Tipps eintragen'!F339,"")</f>
        <v/>
      </c>
      <c r="S77" s="8"/>
      <c r="T77" s="8"/>
      <c r="U77" s="8"/>
      <c r="V77" s="8"/>
      <c r="W77" s="8"/>
      <c r="X77" s="8"/>
      <c r="Y77" s="8"/>
      <c r="Z77" s="8"/>
    </row>
    <row r="78" spans="1:26" ht="12.75" customHeight="1" x14ac:dyDescent="0.2">
      <c r="A78" s="5" t="str">
        <f>'Tipps eintragen'!A208</f>
        <v>Hoffenheim</v>
      </c>
      <c r="B78" s="42" t="s">
        <v>2</v>
      </c>
      <c r="C78" s="5" t="str">
        <f>'Tipps eintragen'!C208</f>
        <v>Frankfurt</v>
      </c>
      <c r="D78" s="6" t="str">
        <f>IF(ISNUMBER('Tipps eintragen'!D208),'Tipps eintragen'!D208,"")</f>
        <v/>
      </c>
      <c r="E78" s="1" t="s">
        <v>2</v>
      </c>
      <c r="F78" s="7" t="str">
        <f>IF(ISNUMBER('Tipps eintragen'!F208),'Tipps eintragen'!F208,"")</f>
        <v/>
      </c>
      <c r="G78" s="5" t="str">
        <f>'Tipps eintragen'!A274</f>
        <v>Frankfurt</v>
      </c>
      <c r="H78" s="42" t="s">
        <v>2</v>
      </c>
      <c r="I78" s="5" t="str">
        <f>'Tipps eintragen'!C274</f>
        <v>Union Berlin</v>
      </c>
      <c r="J78" s="6" t="str">
        <f>IF(ISNUMBER('Tipps eintragen'!D274),'Tipps eintragen'!D274,"")</f>
        <v/>
      </c>
      <c r="K78" s="1" t="s">
        <v>2</v>
      </c>
      <c r="L78" s="7" t="str">
        <f>IF(ISNUMBER('Tipps eintragen'!F274),'Tipps eintragen'!F274,"")</f>
        <v/>
      </c>
      <c r="M78" s="5" t="str">
        <f>'Tipps eintragen'!A340</f>
        <v>Wolfsburg</v>
      </c>
      <c r="N78" s="42" t="s">
        <v>2</v>
      </c>
      <c r="O78" s="5" t="str">
        <f>'Tipps eintragen'!C340</f>
        <v>Freiburg</v>
      </c>
      <c r="P78" s="6" t="str">
        <f>IF(ISNUMBER('Tipps eintragen'!D340),'Tipps eintragen'!D340,"")</f>
        <v/>
      </c>
      <c r="Q78" s="1" t="s">
        <v>2</v>
      </c>
      <c r="R78" s="7" t="str">
        <f>IF(ISNUMBER('Tipps eintragen'!F340),'Tipps eintragen'!F340,"")</f>
        <v/>
      </c>
      <c r="S78" s="8"/>
      <c r="T78" s="8"/>
      <c r="U78" s="8"/>
      <c r="V78" s="8"/>
      <c r="W78" s="8"/>
      <c r="X78" s="8"/>
      <c r="Y78" s="8"/>
      <c r="Z78" s="8"/>
    </row>
    <row r="79" spans="1:26" ht="12.75" customHeight="1" x14ac:dyDescent="0.2">
      <c r="A79" s="5" t="str">
        <f>'Tipps eintragen'!A209</f>
        <v>M´gladbach</v>
      </c>
      <c r="B79" s="42" t="s">
        <v>2</v>
      </c>
      <c r="C79" s="5" t="str">
        <f>'Tipps eintragen'!C209</f>
        <v>Bochum</v>
      </c>
      <c r="D79" s="6" t="str">
        <f>IF(ISNUMBER('Tipps eintragen'!D209),'Tipps eintragen'!D209,"")</f>
        <v/>
      </c>
      <c r="E79" s="1" t="s">
        <v>2</v>
      </c>
      <c r="F79" s="7" t="str">
        <f>IF(ISNUMBER('Tipps eintragen'!F209),'Tipps eintragen'!F209,"")</f>
        <v/>
      </c>
      <c r="G79" s="5" t="str">
        <f>'Tipps eintragen'!A275</f>
        <v>Dortmund</v>
      </c>
      <c r="H79" s="42" t="s">
        <v>2</v>
      </c>
      <c r="I79" s="5" t="str">
        <f>'Tipps eintragen'!C275</f>
        <v>Augsburg</v>
      </c>
      <c r="J79" s="6" t="str">
        <f>IF(ISNUMBER('Tipps eintragen'!D275),'Tipps eintragen'!D275,"")</f>
        <v/>
      </c>
      <c r="K79" s="1" t="s">
        <v>2</v>
      </c>
      <c r="L79" s="7" t="str">
        <f>IF(ISNUMBER('Tipps eintragen'!F275),'Tipps eintragen'!F275,"")</f>
        <v/>
      </c>
      <c r="M79" s="5" t="str">
        <f>'Tipps eintragen'!A341</f>
        <v>Bochum</v>
      </c>
      <c r="N79" s="42" t="s">
        <v>2</v>
      </c>
      <c r="O79" s="5" t="str">
        <f>'Tipps eintragen'!C341</f>
        <v>Union Berlin</v>
      </c>
      <c r="P79" s="6" t="str">
        <f>IF(ISNUMBER('Tipps eintragen'!D341),'Tipps eintragen'!D341,"")</f>
        <v/>
      </c>
      <c r="Q79" s="1" t="s">
        <v>2</v>
      </c>
      <c r="R79" s="7" t="str">
        <f>IF(ISNUMBER('Tipps eintragen'!F341),'Tipps eintragen'!F341,"")</f>
        <v/>
      </c>
      <c r="S79" s="8"/>
      <c r="T79" s="8"/>
      <c r="U79" s="8"/>
      <c r="V79" s="8"/>
      <c r="W79" s="8"/>
      <c r="X79" s="8"/>
      <c r="Y79" s="8"/>
      <c r="Z79" s="8"/>
    </row>
    <row r="80" spans="1:26" ht="12.75" customHeight="1" x14ac:dyDescent="0.2">
      <c r="A80" s="5" t="str">
        <f>'Tipps eintragen'!A210</f>
        <v>Leipzig</v>
      </c>
      <c r="B80" s="42" t="s">
        <v>2</v>
      </c>
      <c r="C80" s="5" t="str">
        <f>'Tipps eintragen'!C210</f>
        <v>Leverkusen</v>
      </c>
      <c r="D80" s="6" t="str">
        <f>IF(ISNUMBER('Tipps eintragen'!D210),'Tipps eintragen'!D210,"")</f>
        <v/>
      </c>
      <c r="E80" s="1" t="s">
        <v>2</v>
      </c>
      <c r="F80" s="7" t="str">
        <f>IF(ISNUMBER('Tipps eintragen'!F210),'Tipps eintragen'!F210,"")</f>
        <v/>
      </c>
      <c r="G80" s="5" t="str">
        <f>'Tipps eintragen'!A276</f>
        <v>Wolfsburg</v>
      </c>
      <c r="H80" s="42" t="s">
        <v>2</v>
      </c>
      <c r="I80" s="5" t="str">
        <f>'Tipps eintragen'!C276</f>
        <v>St. Pauli</v>
      </c>
      <c r="J80" s="6" t="str">
        <f>IF(ISNUMBER('Tipps eintragen'!D276),'Tipps eintragen'!D276,"")</f>
        <v/>
      </c>
      <c r="K80" s="1" t="s">
        <v>2</v>
      </c>
      <c r="L80" s="7" t="str">
        <f>IF(ISNUMBER('Tipps eintragen'!F276),'Tipps eintragen'!F276,"")</f>
        <v/>
      </c>
      <c r="M80" s="5" t="str">
        <f>'Tipps eintragen'!A342</f>
        <v>Bayern</v>
      </c>
      <c r="N80" s="42" t="s">
        <v>2</v>
      </c>
      <c r="O80" s="5" t="str">
        <f>'Tipps eintragen'!C342</f>
        <v>Mainz</v>
      </c>
      <c r="P80" s="6" t="str">
        <f>IF(ISNUMBER('Tipps eintragen'!D342),'Tipps eintragen'!D342,"")</f>
        <v/>
      </c>
      <c r="Q80" s="1" t="s">
        <v>2</v>
      </c>
      <c r="R80" s="7" t="str">
        <f>IF(ISNUMBER('Tipps eintragen'!F342),'Tipps eintragen'!F342,"")</f>
        <v/>
      </c>
      <c r="S80" s="8"/>
      <c r="T80" s="8"/>
      <c r="U80" s="8"/>
      <c r="V80" s="8"/>
      <c r="W80" s="8"/>
      <c r="X80" s="8"/>
      <c r="Y80" s="8"/>
      <c r="Z80" s="8"/>
    </row>
    <row r="81" spans="1:26" ht="12.75" customHeight="1" x14ac:dyDescent="0.2">
      <c r="A81" s="5" t="str">
        <f>'Tipps eintragen'!A211</f>
        <v>Augsburg</v>
      </c>
      <c r="B81" s="42" t="s">
        <v>2</v>
      </c>
      <c r="C81" s="5" t="str">
        <f>'Tipps eintragen'!C211</f>
        <v>Heidenheim</v>
      </c>
      <c r="D81" s="6" t="str">
        <f>IF(ISNUMBER('Tipps eintragen'!D211),'Tipps eintragen'!D211,"")</f>
        <v/>
      </c>
      <c r="E81" s="1" t="s">
        <v>2</v>
      </c>
      <c r="F81" s="7" t="str">
        <f>IF(ISNUMBER('Tipps eintragen'!F211),'Tipps eintragen'!F211,"")</f>
        <v/>
      </c>
      <c r="G81" s="5" t="str">
        <f>'Tipps eintragen'!A277</f>
        <v>M´gladbach</v>
      </c>
      <c r="H81" s="42" t="s">
        <v>2</v>
      </c>
      <c r="I81" s="5" t="str">
        <f>'Tipps eintragen'!C277</f>
        <v>Mainz</v>
      </c>
      <c r="J81" s="6" t="str">
        <f>IF(ISNUMBER('Tipps eintragen'!D277),'Tipps eintragen'!D277,"")</f>
        <v/>
      </c>
      <c r="K81" s="1" t="s">
        <v>2</v>
      </c>
      <c r="L81" s="7" t="str">
        <f>IF(ISNUMBER('Tipps eintragen'!F277),'Tipps eintragen'!F277,"")</f>
        <v/>
      </c>
      <c r="M81" s="5" t="str">
        <f>'Tipps eintragen'!A343</f>
        <v>Frankfurt</v>
      </c>
      <c r="N81" s="42" t="s">
        <v>2</v>
      </c>
      <c r="O81" s="5" t="str">
        <f>'Tipps eintragen'!C343</f>
        <v>Leipzig</v>
      </c>
      <c r="P81" s="6" t="str">
        <f>IF(ISNUMBER('Tipps eintragen'!D343),'Tipps eintragen'!D343,"")</f>
        <v/>
      </c>
      <c r="Q81" s="1" t="s">
        <v>2</v>
      </c>
      <c r="R81" s="7" t="str">
        <f>IF(ISNUMBER('Tipps eintragen'!F343),'Tipps eintragen'!F343,"")</f>
        <v/>
      </c>
      <c r="S81" s="8"/>
      <c r="T81" s="8"/>
      <c r="U81" s="8"/>
      <c r="V81" s="8"/>
      <c r="W81" s="8"/>
      <c r="X81" s="8"/>
      <c r="Y81" s="8"/>
      <c r="Z81" s="8"/>
    </row>
    <row r="82" spans="1:26" ht="12.75" customHeight="1" x14ac:dyDescent="0.2">
      <c r="A82" s="5" t="str">
        <f>'Tipps eintragen'!A212</f>
        <v>Freiburg</v>
      </c>
      <c r="B82" s="42" t="s">
        <v>2</v>
      </c>
      <c r="C82" s="5" t="str">
        <f>'Tipps eintragen'!C212</f>
        <v>Bayern</v>
      </c>
      <c r="D82" s="6" t="str">
        <f>IF(ISNUMBER('Tipps eintragen'!D212),'Tipps eintragen'!D212,"")</f>
        <v/>
      </c>
      <c r="E82" s="1" t="s">
        <v>2</v>
      </c>
      <c r="F82" s="7" t="str">
        <f>IF(ISNUMBER('Tipps eintragen'!F212),'Tipps eintragen'!F212,"")</f>
        <v/>
      </c>
      <c r="G82" s="5" t="str">
        <f>'Tipps eintragen'!A278</f>
        <v>Holstein</v>
      </c>
      <c r="H82" s="42" t="s">
        <v>2</v>
      </c>
      <c r="I82" s="5" t="str">
        <f>'Tipps eintragen'!C278</f>
        <v>Stuttgart</v>
      </c>
      <c r="J82" s="6" t="str">
        <f>IF(ISNUMBER('Tipps eintragen'!D278),'Tipps eintragen'!D278,"")</f>
        <v/>
      </c>
      <c r="K82" s="1" t="s">
        <v>2</v>
      </c>
      <c r="L82" s="7" t="str">
        <f>IF(ISNUMBER('Tipps eintragen'!F278),'Tipps eintragen'!F278,"")</f>
        <v/>
      </c>
      <c r="M82" s="5" t="str">
        <f>'Tipps eintragen'!A344</f>
        <v>Bremen</v>
      </c>
      <c r="N82" s="42" t="s">
        <v>2</v>
      </c>
      <c r="O82" s="5" t="str">
        <f>'Tipps eintragen'!C344</f>
        <v>St. Pauli</v>
      </c>
      <c r="P82" s="6" t="str">
        <f>IF(ISNUMBER('Tipps eintragen'!D344),'Tipps eintragen'!D344,"")</f>
        <v/>
      </c>
      <c r="Q82" s="1" t="s">
        <v>2</v>
      </c>
      <c r="R82" s="7" t="str">
        <f>IF(ISNUMBER('Tipps eintragen'!F344),'Tipps eintragen'!F344,"")</f>
        <v/>
      </c>
      <c r="S82" s="8"/>
      <c r="T82" s="8"/>
      <c r="U82" s="8"/>
      <c r="V82" s="8"/>
      <c r="W82" s="8"/>
      <c r="X82" s="8"/>
      <c r="Y82" s="8"/>
      <c r="Z82" s="8"/>
    </row>
    <row r="83" spans="1:26" x14ac:dyDescent="0.2">
      <c r="A83" s="135" t="str">
        <f>'Tipps eintragen'!A214</f>
        <v>20. Spieltag (31.01.-02.02.2025)</v>
      </c>
      <c r="B83" s="135">
        <f>'Tipps eintragen'!B214</f>
        <v>0</v>
      </c>
      <c r="C83" s="135"/>
      <c r="D83" s="135"/>
      <c r="E83" s="135"/>
      <c r="F83" s="135"/>
      <c r="G83" s="135" t="str">
        <f>'Tipps eintragen'!A280</f>
        <v>26. Spieltag (14.-16.03.2025)</v>
      </c>
      <c r="H83" s="135">
        <f>'Tipps eintragen'!B280</f>
        <v>0</v>
      </c>
      <c r="I83" s="135"/>
      <c r="J83" s="135"/>
      <c r="K83" s="135"/>
      <c r="L83" s="135"/>
      <c r="M83" s="135" t="str">
        <f>'Tipps eintragen'!A346</f>
        <v>32. Spieltag (02.-04.05.2025)</v>
      </c>
      <c r="N83" s="135">
        <f>'Tipps eintragen'!B346</f>
        <v>0</v>
      </c>
      <c r="O83" s="135"/>
      <c r="P83" s="135"/>
      <c r="Q83" s="135"/>
      <c r="R83" s="135"/>
      <c r="S83" s="8"/>
      <c r="T83" s="4"/>
      <c r="U83" s="8"/>
      <c r="V83" s="8"/>
      <c r="W83" s="8"/>
      <c r="X83" s="8"/>
      <c r="Y83" s="8"/>
      <c r="Z83" s="8"/>
    </row>
    <row r="84" spans="1:26" ht="12.75" customHeight="1" x14ac:dyDescent="0.2">
      <c r="A84" s="5" t="str">
        <f>'Tipps eintragen'!A215</f>
        <v>Heidenheim</v>
      </c>
      <c r="B84" s="42" t="s">
        <v>2</v>
      </c>
      <c r="C84" s="5" t="str">
        <f>'Tipps eintragen'!C215</f>
        <v>Dortmund</v>
      </c>
      <c r="D84" s="6" t="str">
        <f>IF(ISNUMBER('Tipps eintragen'!D215),'Tipps eintragen'!D215,"")</f>
        <v/>
      </c>
      <c r="E84" s="1" t="s">
        <v>2</v>
      </c>
      <c r="F84" s="7" t="str">
        <f>IF(ISNUMBER('Tipps eintragen'!F215),'Tipps eintragen'!F215,"")</f>
        <v/>
      </c>
      <c r="G84" s="5" t="str">
        <f>'Tipps eintragen'!A281</f>
        <v>Stuttgart</v>
      </c>
      <c r="H84" s="42" t="s">
        <v>2</v>
      </c>
      <c r="I84" s="5" t="str">
        <f>'Tipps eintragen'!C281</f>
        <v>Leverkusen</v>
      </c>
      <c r="J84" s="6" t="str">
        <f>IF(ISNUMBER('Tipps eintragen'!D281),'Tipps eintragen'!D281,"")</f>
        <v/>
      </c>
      <c r="K84" s="1" t="s">
        <v>2</v>
      </c>
      <c r="L84" s="7" t="str">
        <f>IF(ISNUMBER('Tipps eintragen'!F281),'Tipps eintragen'!F281,"")</f>
        <v/>
      </c>
      <c r="M84" s="5" t="str">
        <f>'Tipps eintragen'!A347</f>
        <v>Heidenheim</v>
      </c>
      <c r="N84" s="42" t="s">
        <v>2</v>
      </c>
      <c r="O84" s="5" t="str">
        <f>'Tipps eintragen'!C347</f>
        <v>Bochum</v>
      </c>
      <c r="P84" s="6" t="str">
        <f>IF(ISNUMBER('Tipps eintragen'!D347),'Tipps eintragen'!D347,"")</f>
        <v/>
      </c>
      <c r="Q84" s="1" t="s">
        <v>2</v>
      </c>
      <c r="R84" s="7" t="str">
        <f>IF(ISNUMBER('Tipps eintragen'!F347),'Tipps eintragen'!F347,"")</f>
        <v/>
      </c>
      <c r="S84" s="8"/>
      <c r="T84" s="8"/>
      <c r="U84" s="8"/>
      <c r="V84" s="8"/>
      <c r="W84" s="8"/>
      <c r="X84" s="8"/>
      <c r="Y84" s="8"/>
      <c r="Z84" s="8"/>
    </row>
    <row r="85" spans="1:26" ht="12.75" customHeight="1" x14ac:dyDescent="0.2">
      <c r="A85" s="5" t="str">
        <f>'Tipps eintragen'!A216</f>
        <v>Bochum</v>
      </c>
      <c r="B85" s="42" t="s">
        <v>2</v>
      </c>
      <c r="C85" s="5" t="str">
        <f>'Tipps eintragen'!C216</f>
        <v>Freiburg</v>
      </c>
      <c r="D85" s="6" t="str">
        <f>IF(ISNUMBER('Tipps eintragen'!D216),'Tipps eintragen'!D216,"")</f>
        <v/>
      </c>
      <c r="E85" s="1" t="s">
        <v>2</v>
      </c>
      <c r="F85" s="7" t="str">
        <f>IF(ISNUMBER('Tipps eintragen'!F216),'Tipps eintragen'!F216,"")</f>
        <v/>
      </c>
      <c r="G85" s="5" t="str">
        <f>'Tipps eintragen'!A282</f>
        <v>Bremen</v>
      </c>
      <c r="H85" s="42" t="s">
        <v>2</v>
      </c>
      <c r="I85" s="5" t="str">
        <f>'Tipps eintragen'!C282</f>
        <v>M´gladbach</v>
      </c>
      <c r="J85" s="6" t="str">
        <f>IF(ISNUMBER('Tipps eintragen'!D282),'Tipps eintragen'!D282,"")</f>
        <v/>
      </c>
      <c r="K85" s="1" t="s">
        <v>2</v>
      </c>
      <c r="L85" s="7" t="str">
        <f>IF(ISNUMBER('Tipps eintragen'!F282),'Tipps eintragen'!F282,"")</f>
        <v/>
      </c>
      <c r="M85" s="5" t="str">
        <f>'Tipps eintragen'!A348</f>
        <v>St. Pauli</v>
      </c>
      <c r="N85" s="42" t="s">
        <v>2</v>
      </c>
      <c r="O85" s="5" t="str">
        <f>'Tipps eintragen'!C348</f>
        <v>Stuttgart</v>
      </c>
      <c r="P85" s="6" t="str">
        <f>IF(ISNUMBER('Tipps eintragen'!D348),'Tipps eintragen'!D348,"")</f>
        <v/>
      </c>
      <c r="Q85" s="1" t="s">
        <v>2</v>
      </c>
      <c r="R85" s="7" t="str">
        <f>IF(ISNUMBER('Tipps eintragen'!F348),'Tipps eintragen'!F348,"")</f>
        <v/>
      </c>
      <c r="S85" s="8"/>
      <c r="T85" s="8"/>
      <c r="U85" s="8"/>
      <c r="V85" s="8"/>
      <c r="W85" s="8"/>
      <c r="X85" s="8"/>
      <c r="Y85" s="8"/>
      <c r="Z85" s="8"/>
    </row>
    <row r="86" spans="1:26" ht="12.75" customHeight="1" x14ac:dyDescent="0.2">
      <c r="A86" s="5" t="str">
        <f>'Tipps eintragen'!A217</f>
        <v>Frankfurt</v>
      </c>
      <c r="B86" s="42" t="s">
        <v>2</v>
      </c>
      <c r="C86" s="5" t="str">
        <f>'Tipps eintragen'!C217</f>
        <v>Wolfsburg</v>
      </c>
      <c r="D86" s="6" t="str">
        <f>IF(ISNUMBER('Tipps eintragen'!D217),'Tipps eintragen'!D217,"")</f>
        <v/>
      </c>
      <c r="E86" s="1" t="s">
        <v>2</v>
      </c>
      <c r="F86" s="7" t="str">
        <f>IF(ISNUMBER('Tipps eintragen'!F217),'Tipps eintragen'!F217,"")</f>
        <v/>
      </c>
      <c r="G86" s="5" t="str">
        <f>'Tipps eintragen'!A283</f>
        <v>Mainz</v>
      </c>
      <c r="H86" s="42" t="s">
        <v>2</v>
      </c>
      <c r="I86" s="5" t="str">
        <f>'Tipps eintragen'!C283</f>
        <v>Freiburg</v>
      </c>
      <c r="J86" s="6" t="str">
        <f>IF(ISNUMBER('Tipps eintragen'!D283),'Tipps eintragen'!D283,"")</f>
        <v/>
      </c>
      <c r="K86" s="1" t="s">
        <v>2</v>
      </c>
      <c r="L86" s="7" t="str">
        <f>IF(ISNUMBER('Tipps eintragen'!F283),'Tipps eintragen'!F283,"")</f>
        <v/>
      </c>
      <c r="M86" s="5" t="str">
        <f>'Tipps eintragen'!A349</f>
        <v>Mainz</v>
      </c>
      <c r="N86" s="42" t="s">
        <v>2</v>
      </c>
      <c r="O86" s="5" t="str">
        <f>'Tipps eintragen'!C349</f>
        <v>Frankfurt</v>
      </c>
      <c r="P86" s="6" t="str">
        <f>IF(ISNUMBER('Tipps eintragen'!D349),'Tipps eintragen'!D349,"")</f>
        <v/>
      </c>
      <c r="Q86" s="1" t="s">
        <v>2</v>
      </c>
      <c r="R86" s="7" t="str">
        <f>IF(ISNUMBER('Tipps eintragen'!F349),'Tipps eintragen'!F349,"")</f>
        <v/>
      </c>
      <c r="S86" s="8"/>
      <c r="T86" s="8"/>
      <c r="U86" s="8"/>
      <c r="V86" s="8"/>
      <c r="W86" s="8"/>
      <c r="X86" s="8"/>
      <c r="Y86" s="8"/>
      <c r="Z86" s="8"/>
    </row>
    <row r="87" spans="1:26" ht="12.75" customHeight="1" x14ac:dyDescent="0.2">
      <c r="A87" s="5" t="str">
        <f>'Tipps eintragen'!A218</f>
        <v>Stuttgart</v>
      </c>
      <c r="B87" s="42" t="s">
        <v>2</v>
      </c>
      <c r="C87" s="5" t="str">
        <f>'Tipps eintragen'!C218</f>
        <v>M´gladbach</v>
      </c>
      <c r="D87" s="6" t="str">
        <f>IF(ISNUMBER('Tipps eintragen'!D218),'Tipps eintragen'!D218,"")</f>
        <v/>
      </c>
      <c r="E87" s="1" t="s">
        <v>2</v>
      </c>
      <c r="F87" s="7" t="str">
        <f>IF(ISNUMBER('Tipps eintragen'!F218),'Tipps eintragen'!F218,"")</f>
        <v/>
      </c>
      <c r="G87" s="5" t="str">
        <f>'Tipps eintragen'!A284</f>
        <v>Leipzig</v>
      </c>
      <c r="H87" s="42" t="s">
        <v>2</v>
      </c>
      <c r="I87" s="5" t="str">
        <f>'Tipps eintragen'!C284</f>
        <v>Dortmund</v>
      </c>
      <c r="J87" s="6" t="str">
        <f>IF(ISNUMBER('Tipps eintragen'!D284),'Tipps eintragen'!D284,"")</f>
        <v/>
      </c>
      <c r="K87" s="1" t="s">
        <v>2</v>
      </c>
      <c r="L87" s="7" t="str">
        <f>IF(ISNUMBER('Tipps eintragen'!F284),'Tipps eintragen'!F284,"")</f>
        <v/>
      </c>
      <c r="M87" s="5" t="str">
        <f>'Tipps eintragen'!A350</f>
        <v>Freiburg</v>
      </c>
      <c r="N87" s="42" t="s">
        <v>2</v>
      </c>
      <c r="O87" s="5" t="str">
        <f>'Tipps eintragen'!C350</f>
        <v>Leverkusen</v>
      </c>
      <c r="P87" s="6" t="str">
        <f>IF(ISNUMBER('Tipps eintragen'!D350),'Tipps eintragen'!D350,"")</f>
        <v/>
      </c>
      <c r="Q87" s="1" t="s">
        <v>2</v>
      </c>
      <c r="R87" s="7" t="str">
        <f>IF(ISNUMBER('Tipps eintragen'!F350),'Tipps eintragen'!F350,"")</f>
        <v/>
      </c>
      <c r="S87" s="8"/>
      <c r="T87" s="8"/>
      <c r="U87" s="8"/>
      <c r="V87" s="8"/>
      <c r="W87" s="8"/>
      <c r="X87" s="8"/>
      <c r="Y87" s="8"/>
      <c r="Z87" s="8"/>
    </row>
    <row r="88" spans="1:26" ht="12.75" customHeight="1" x14ac:dyDescent="0.2">
      <c r="A88" s="5" t="str">
        <f>'Tipps eintragen'!A219</f>
        <v>Union Berlin</v>
      </c>
      <c r="B88" s="42" t="s">
        <v>2</v>
      </c>
      <c r="C88" s="5" t="str">
        <f>'Tipps eintragen'!C219</f>
        <v>Leipzig</v>
      </c>
      <c r="D88" s="6" t="str">
        <f>IF(ISNUMBER('Tipps eintragen'!D219),'Tipps eintragen'!D219,"")</f>
        <v/>
      </c>
      <c r="E88" s="1" t="s">
        <v>2</v>
      </c>
      <c r="F88" s="7" t="str">
        <f>IF(ISNUMBER('Tipps eintragen'!F219),'Tipps eintragen'!F219,"")</f>
        <v/>
      </c>
      <c r="G88" s="5" t="str">
        <f>'Tipps eintragen'!A285</f>
        <v>Bochum</v>
      </c>
      <c r="H88" s="42" t="s">
        <v>2</v>
      </c>
      <c r="I88" s="5" t="str">
        <f>'Tipps eintragen'!C285</f>
        <v>Frankfurt</v>
      </c>
      <c r="J88" s="6" t="str">
        <f>IF(ISNUMBER('Tipps eintragen'!D285),'Tipps eintragen'!D285,"")</f>
        <v/>
      </c>
      <c r="K88" s="1" t="s">
        <v>2</v>
      </c>
      <c r="L88" s="7" t="str">
        <f>IF(ISNUMBER('Tipps eintragen'!F285),'Tipps eintragen'!F285,"")</f>
        <v/>
      </c>
      <c r="M88" s="5" t="str">
        <f>'Tipps eintragen'!A351</f>
        <v>Augsburg</v>
      </c>
      <c r="N88" s="42" t="s">
        <v>2</v>
      </c>
      <c r="O88" s="5" t="str">
        <f>'Tipps eintragen'!C351</f>
        <v>Holstein</v>
      </c>
      <c r="P88" s="6" t="str">
        <f>IF(ISNUMBER('Tipps eintragen'!D351),'Tipps eintragen'!D351,"")</f>
        <v/>
      </c>
      <c r="Q88" s="1" t="s">
        <v>2</v>
      </c>
      <c r="R88" s="7" t="str">
        <f>IF(ISNUMBER('Tipps eintragen'!F351),'Tipps eintragen'!F351,"")</f>
        <v/>
      </c>
      <c r="S88" s="8"/>
      <c r="T88" s="8"/>
      <c r="U88" s="8"/>
      <c r="V88" s="8"/>
      <c r="W88" s="8"/>
      <c r="X88" s="8"/>
      <c r="Y88" s="8"/>
      <c r="Z88" s="8"/>
    </row>
    <row r="89" spans="1:26" ht="12.75" customHeight="1" x14ac:dyDescent="0.2">
      <c r="A89" s="5" t="str">
        <f>'Tipps eintragen'!A220</f>
        <v>Leverkusen</v>
      </c>
      <c r="B89" s="42" t="s">
        <v>2</v>
      </c>
      <c r="C89" s="5" t="str">
        <f>'Tipps eintragen'!C220</f>
        <v>Hoffenheim</v>
      </c>
      <c r="D89" s="6" t="str">
        <f>IF(ISNUMBER('Tipps eintragen'!D220),'Tipps eintragen'!D220,"")</f>
        <v/>
      </c>
      <c r="E89" s="1" t="s">
        <v>2</v>
      </c>
      <c r="F89" s="7" t="str">
        <f>IF(ISNUMBER('Tipps eintragen'!F220),'Tipps eintragen'!F220,"")</f>
        <v/>
      </c>
      <c r="G89" s="5" t="str">
        <f>'Tipps eintragen'!A286</f>
        <v>Heidenheim</v>
      </c>
      <c r="H89" s="42" t="s">
        <v>2</v>
      </c>
      <c r="I89" s="5" t="str">
        <f>'Tipps eintragen'!C286</f>
        <v>Holstein</v>
      </c>
      <c r="J89" s="6" t="str">
        <f>IF(ISNUMBER('Tipps eintragen'!D286),'Tipps eintragen'!D286,"")</f>
        <v/>
      </c>
      <c r="K89" s="1" t="s">
        <v>2</v>
      </c>
      <c r="L89" s="7" t="str">
        <f>IF(ISNUMBER('Tipps eintragen'!F286),'Tipps eintragen'!F286,"")</f>
        <v/>
      </c>
      <c r="M89" s="5" t="str">
        <f>'Tipps eintragen'!A352</f>
        <v>Union Berlin</v>
      </c>
      <c r="N89" s="42" t="s">
        <v>2</v>
      </c>
      <c r="O89" s="5" t="str">
        <f>'Tipps eintragen'!C352</f>
        <v>Bremen</v>
      </c>
      <c r="P89" s="6" t="str">
        <f>IF(ISNUMBER('Tipps eintragen'!D352),'Tipps eintragen'!D352,"")</f>
        <v/>
      </c>
      <c r="Q89" s="1" t="s">
        <v>2</v>
      </c>
      <c r="R89" s="7" t="str">
        <f>IF(ISNUMBER('Tipps eintragen'!F352),'Tipps eintragen'!F352,"")</f>
        <v/>
      </c>
      <c r="S89" s="8"/>
      <c r="T89" s="8"/>
      <c r="U89" s="8"/>
      <c r="V89" s="8"/>
      <c r="W89" s="8"/>
      <c r="X89" s="8"/>
      <c r="Y89" s="8"/>
      <c r="Z89" s="8"/>
    </row>
    <row r="90" spans="1:26" ht="12.75" customHeight="1" x14ac:dyDescent="0.2">
      <c r="A90" s="5" t="str">
        <f>'Tipps eintragen'!A221</f>
        <v>Bayern</v>
      </c>
      <c r="B90" s="42" t="s">
        <v>2</v>
      </c>
      <c r="C90" s="5" t="str">
        <f>'Tipps eintragen'!C221</f>
        <v>Holstein</v>
      </c>
      <c r="D90" s="6" t="str">
        <f>IF(ISNUMBER('Tipps eintragen'!D221),'Tipps eintragen'!D221,"")</f>
        <v/>
      </c>
      <c r="E90" s="1" t="s">
        <v>2</v>
      </c>
      <c r="F90" s="7" t="str">
        <f>IF(ISNUMBER('Tipps eintragen'!F221),'Tipps eintragen'!F221,"")</f>
        <v/>
      </c>
      <c r="G90" s="5" t="str">
        <f>'Tipps eintragen'!A287</f>
        <v>Augsburg</v>
      </c>
      <c r="H90" s="42" t="s">
        <v>2</v>
      </c>
      <c r="I90" s="5" t="str">
        <f>'Tipps eintragen'!C287</f>
        <v>Wolfsburg</v>
      </c>
      <c r="J90" s="6" t="str">
        <f>IF(ISNUMBER('Tipps eintragen'!D287),'Tipps eintragen'!D287,"")</f>
        <v/>
      </c>
      <c r="K90" s="1" t="s">
        <v>2</v>
      </c>
      <c r="L90" s="7" t="str">
        <f>IF(ISNUMBER('Tipps eintragen'!F287),'Tipps eintragen'!F287,"")</f>
        <v/>
      </c>
      <c r="M90" s="5" t="str">
        <f>'Tipps eintragen'!A353</f>
        <v>Leipzig</v>
      </c>
      <c r="N90" s="42" t="s">
        <v>2</v>
      </c>
      <c r="O90" s="5" t="str">
        <f>'Tipps eintragen'!C353</f>
        <v>Bayern</v>
      </c>
      <c r="P90" s="6" t="str">
        <f>IF(ISNUMBER('Tipps eintragen'!D353),'Tipps eintragen'!D353,"")</f>
        <v/>
      </c>
      <c r="Q90" s="1" t="s">
        <v>2</v>
      </c>
      <c r="R90" s="7" t="str">
        <f>IF(ISNUMBER('Tipps eintragen'!F353),'Tipps eintragen'!F353,"")</f>
        <v/>
      </c>
      <c r="S90" s="8"/>
      <c r="T90" s="8"/>
      <c r="U90" s="8"/>
      <c r="V90" s="8"/>
      <c r="W90" s="8"/>
      <c r="X90" s="8"/>
      <c r="Y90" s="8"/>
      <c r="Z90" s="8"/>
    </row>
    <row r="91" spans="1:26" ht="12.75" customHeight="1" x14ac:dyDescent="0.2">
      <c r="A91" s="5" t="str">
        <f>'Tipps eintragen'!A222</f>
        <v>St. Pauli</v>
      </c>
      <c r="B91" s="42" t="s">
        <v>2</v>
      </c>
      <c r="C91" s="5" t="str">
        <f>'Tipps eintragen'!C222</f>
        <v>Augsburg</v>
      </c>
      <c r="D91" s="6" t="str">
        <f>IF(ISNUMBER('Tipps eintragen'!D222),'Tipps eintragen'!D222,"")</f>
        <v/>
      </c>
      <c r="E91" s="1" t="s">
        <v>2</v>
      </c>
      <c r="F91" s="7" t="str">
        <f>IF(ISNUMBER('Tipps eintragen'!F222),'Tipps eintragen'!F222,"")</f>
        <v/>
      </c>
      <c r="G91" s="5" t="str">
        <f>'Tipps eintragen'!A288</f>
        <v>Union Berlin</v>
      </c>
      <c r="H91" s="42" t="s">
        <v>2</v>
      </c>
      <c r="I91" s="5" t="str">
        <f>'Tipps eintragen'!C288</f>
        <v>Bayern</v>
      </c>
      <c r="J91" s="6" t="str">
        <f>IF(ISNUMBER('Tipps eintragen'!D288),'Tipps eintragen'!D288,"")</f>
        <v/>
      </c>
      <c r="K91" s="1" t="s">
        <v>2</v>
      </c>
      <c r="L91" s="7" t="str">
        <f>IF(ISNUMBER('Tipps eintragen'!F288),'Tipps eintragen'!F288,"")</f>
        <v/>
      </c>
      <c r="M91" s="5" t="str">
        <f>'Tipps eintragen'!A354</f>
        <v>M´gladbach</v>
      </c>
      <c r="N91" s="42" t="s">
        <v>2</v>
      </c>
      <c r="O91" s="5" t="str">
        <f>'Tipps eintragen'!C354</f>
        <v>Hoffenheim</v>
      </c>
      <c r="P91" s="6" t="str">
        <f>IF(ISNUMBER('Tipps eintragen'!D354),'Tipps eintragen'!D354,"")</f>
        <v/>
      </c>
      <c r="Q91" s="1" t="s">
        <v>2</v>
      </c>
      <c r="R91" s="7" t="str">
        <f>IF(ISNUMBER('Tipps eintragen'!F354),'Tipps eintragen'!F354,"")</f>
        <v/>
      </c>
      <c r="S91" s="8"/>
      <c r="T91" s="8"/>
      <c r="U91" s="8"/>
      <c r="V91" s="8"/>
      <c r="W91" s="8"/>
      <c r="X91" s="8"/>
      <c r="Y91" s="8"/>
      <c r="Z91" s="8"/>
    </row>
    <row r="92" spans="1:26" ht="12.75" customHeight="1" x14ac:dyDescent="0.2">
      <c r="A92" s="5" t="str">
        <f>'Tipps eintragen'!A223</f>
        <v>Bremen</v>
      </c>
      <c r="B92" s="42" t="s">
        <v>2</v>
      </c>
      <c r="C92" s="5" t="str">
        <f>'Tipps eintragen'!C223</f>
        <v>Mainz</v>
      </c>
      <c r="D92" s="6" t="str">
        <f>IF(ISNUMBER('Tipps eintragen'!D223),'Tipps eintragen'!D223,"")</f>
        <v/>
      </c>
      <c r="E92" s="1" t="s">
        <v>2</v>
      </c>
      <c r="F92" s="7" t="str">
        <f>IF(ISNUMBER('Tipps eintragen'!F223),'Tipps eintragen'!F223,"")</f>
        <v/>
      </c>
      <c r="G92" s="5" t="str">
        <f>'Tipps eintragen'!A289</f>
        <v>St. Pauli</v>
      </c>
      <c r="H92" s="42" t="s">
        <v>2</v>
      </c>
      <c r="I92" s="5" t="str">
        <f>'Tipps eintragen'!C289</f>
        <v>Hoffenheim</v>
      </c>
      <c r="J92" s="6" t="str">
        <f>IF(ISNUMBER('Tipps eintragen'!D289),'Tipps eintragen'!D289,"")</f>
        <v/>
      </c>
      <c r="K92" s="1" t="s">
        <v>2</v>
      </c>
      <c r="L92" s="7" t="str">
        <f>IF(ISNUMBER('Tipps eintragen'!F289),'Tipps eintragen'!F289,"")</f>
        <v/>
      </c>
      <c r="M92" s="5" t="str">
        <f>'Tipps eintragen'!A355</f>
        <v>Dortmund</v>
      </c>
      <c r="N92" s="42" t="s">
        <v>2</v>
      </c>
      <c r="O92" s="5" t="str">
        <f>'Tipps eintragen'!C355</f>
        <v>Wolfsburg</v>
      </c>
      <c r="P92" s="6" t="str">
        <f>IF(ISNUMBER('Tipps eintragen'!D355),'Tipps eintragen'!D355,"")</f>
        <v/>
      </c>
      <c r="Q92" s="1" t="s">
        <v>2</v>
      </c>
      <c r="R92" s="7" t="str">
        <f>IF(ISNUMBER('Tipps eintragen'!F355),'Tipps eintragen'!F355,"")</f>
        <v/>
      </c>
      <c r="S92" s="8"/>
      <c r="T92" s="8"/>
      <c r="U92" s="8"/>
      <c r="V92" s="8"/>
      <c r="W92" s="8"/>
      <c r="X92" s="8"/>
      <c r="Y92" s="8"/>
      <c r="Z92" s="8"/>
    </row>
    <row r="93" spans="1:26" x14ac:dyDescent="0.2">
      <c r="A93" s="135" t="str">
        <f>'Tipps eintragen'!A225</f>
        <v>21. Spieltag (07.-09.02.2025)</v>
      </c>
      <c r="B93" s="135">
        <f>'Tipps eintragen'!B225</f>
        <v>0</v>
      </c>
      <c r="C93" s="135"/>
      <c r="D93" s="135"/>
      <c r="E93" s="135"/>
      <c r="F93" s="135"/>
      <c r="G93" s="135" t="str">
        <f>'Tipps eintragen'!A291</f>
        <v>27. Spieltag (28.-30.03.2025)</v>
      </c>
      <c r="H93" s="135">
        <f>'Tipps eintragen'!B291</f>
        <v>0</v>
      </c>
      <c r="I93" s="135"/>
      <c r="J93" s="135"/>
      <c r="K93" s="135"/>
      <c r="L93" s="135"/>
      <c r="M93" s="135" t="str">
        <f>'Tipps eintragen'!A357</f>
        <v>33. Spieltag (09.-11.05.2025)</v>
      </c>
      <c r="N93" s="135">
        <f>'Tipps eintragen'!B357</f>
        <v>0</v>
      </c>
      <c r="O93" s="135"/>
      <c r="P93" s="135"/>
      <c r="Q93" s="135"/>
      <c r="R93" s="135"/>
      <c r="S93" s="8"/>
      <c r="T93" s="8"/>
      <c r="U93" s="8"/>
      <c r="V93" s="8"/>
      <c r="W93" s="8"/>
      <c r="X93" s="8"/>
      <c r="Y93" s="8"/>
      <c r="Z93" s="8"/>
    </row>
    <row r="94" spans="1:26" ht="12.75" customHeight="1" x14ac:dyDescent="0.2">
      <c r="A94" s="5" t="str">
        <f>'Tipps eintragen'!A226</f>
        <v>Mainz</v>
      </c>
      <c r="B94" s="42" t="s">
        <v>2</v>
      </c>
      <c r="C94" s="5" t="str">
        <f>'Tipps eintragen'!C226</f>
        <v>Augsburg</v>
      </c>
      <c r="D94" s="6" t="str">
        <f>IF(ISNUMBER('Tipps eintragen'!D226),'Tipps eintragen'!D226,"")</f>
        <v/>
      </c>
      <c r="E94" s="1" t="s">
        <v>2</v>
      </c>
      <c r="F94" s="7" t="str">
        <f>IF(ISNUMBER('Tipps eintragen'!F226),'Tipps eintragen'!F226,"")</f>
        <v/>
      </c>
      <c r="G94" s="5" t="str">
        <f>'Tipps eintragen'!A292</f>
        <v>Wolfsburg</v>
      </c>
      <c r="H94" s="42" t="s">
        <v>2</v>
      </c>
      <c r="I94" s="5" t="str">
        <f>'Tipps eintragen'!C292</f>
        <v>Heidenheim</v>
      </c>
      <c r="J94" s="6" t="str">
        <f>IF(ISNUMBER('Tipps eintragen'!D292),'Tipps eintragen'!D292,"")</f>
        <v/>
      </c>
      <c r="K94" s="1" t="s">
        <v>2</v>
      </c>
      <c r="L94" s="7" t="str">
        <f>IF(ISNUMBER('Tipps eintragen'!F292),'Tipps eintragen'!F292,"")</f>
        <v/>
      </c>
      <c r="M94" s="5" t="str">
        <f>'Tipps eintragen'!A358</f>
        <v>Leverkusen</v>
      </c>
      <c r="N94" s="42" t="s">
        <v>2</v>
      </c>
      <c r="O94" s="5" t="str">
        <f>'Tipps eintragen'!C358</f>
        <v>Dortmund</v>
      </c>
      <c r="P94" s="6" t="str">
        <f>IF(ISNUMBER('Tipps eintragen'!D358),'Tipps eintragen'!D358,"")</f>
        <v/>
      </c>
      <c r="Q94" s="1" t="s">
        <v>2</v>
      </c>
      <c r="R94" s="7" t="str">
        <f>IF(ISNUMBER('Tipps eintragen'!F358),'Tipps eintragen'!F358,"")</f>
        <v/>
      </c>
      <c r="S94" s="8"/>
      <c r="T94" s="8"/>
      <c r="U94" s="8"/>
      <c r="V94" s="8"/>
      <c r="W94" s="8"/>
      <c r="X94" s="8"/>
      <c r="Y94" s="8"/>
      <c r="Z94" s="8"/>
    </row>
    <row r="95" spans="1:26" ht="12.75" customHeight="1" x14ac:dyDescent="0.2">
      <c r="A95" s="5" t="str">
        <f>'Tipps eintragen'!A227</f>
        <v>Holstein</v>
      </c>
      <c r="B95" s="42" t="s">
        <v>2</v>
      </c>
      <c r="C95" s="5" t="str">
        <f>'Tipps eintragen'!C227</f>
        <v>Bochum</v>
      </c>
      <c r="D95" s="6" t="str">
        <f>IF(ISNUMBER('Tipps eintragen'!D227),'Tipps eintragen'!D227,"")</f>
        <v/>
      </c>
      <c r="E95" s="1" t="s">
        <v>2</v>
      </c>
      <c r="F95" s="7" t="str">
        <f>IF(ISNUMBER('Tipps eintragen'!F227),'Tipps eintragen'!F227,"")</f>
        <v/>
      </c>
      <c r="G95" s="5" t="str">
        <f>'Tipps eintragen'!A293</f>
        <v>Holstein</v>
      </c>
      <c r="H95" s="42" t="s">
        <v>2</v>
      </c>
      <c r="I95" s="5" t="str">
        <f>'Tipps eintragen'!C293</f>
        <v>Bremen</v>
      </c>
      <c r="J95" s="6" t="str">
        <f>IF(ISNUMBER('Tipps eintragen'!D293),'Tipps eintragen'!D293,"")</f>
        <v/>
      </c>
      <c r="K95" s="1" t="s">
        <v>2</v>
      </c>
      <c r="L95" s="7" t="str">
        <f>IF(ISNUMBER('Tipps eintragen'!F293),'Tipps eintragen'!F293,"")</f>
        <v/>
      </c>
      <c r="M95" s="5" t="str">
        <f>'Tipps eintragen'!A359</f>
        <v>Bayern</v>
      </c>
      <c r="N95" s="42" t="s">
        <v>2</v>
      </c>
      <c r="O95" s="5" t="str">
        <f>'Tipps eintragen'!C359</f>
        <v>M´gladbach</v>
      </c>
      <c r="P95" s="6" t="str">
        <f>IF(ISNUMBER('Tipps eintragen'!D359),'Tipps eintragen'!D359,"")</f>
        <v/>
      </c>
      <c r="Q95" s="1" t="s">
        <v>2</v>
      </c>
      <c r="R95" s="7" t="str">
        <f>IF(ISNUMBER('Tipps eintragen'!F359),'Tipps eintragen'!F359,"")</f>
        <v/>
      </c>
      <c r="S95" s="8"/>
      <c r="T95" s="8"/>
      <c r="U95" s="8"/>
      <c r="V95" s="8"/>
      <c r="W95" s="8"/>
      <c r="X95" s="8"/>
      <c r="Y95" s="8"/>
      <c r="Z95" s="8"/>
    </row>
    <row r="96" spans="1:26" ht="12.75" customHeight="1" x14ac:dyDescent="0.2">
      <c r="A96" s="5" t="str">
        <f>'Tipps eintragen'!A228</f>
        <v>Freiburg</v>
      </c>
      <c r="B96" s="42" t="s">
        <v>2</v>
      </c>
      <c r="C96" s="5" t="str">
        <f>'Tipps eintragen'!C228</f>
        <v>Heidenheim</v>
      </c>
      <c r="D96" s="6" t="str">
        <f>IF(ISNUMBER('Tipps eintragen'!D228),'Tipps eintragen'!D228,"")</f>
        <v/>
      </c>
      <c r="E96" s="1" t="s">
        <v>2</v>
      </c>
      <c r="F96" s="7" t="str">
        <f>IF(ISNUMBER('Tipps eintragen'!F228),'Tipps eintragen'!F228,"")</f>
        <v/>
      </c>
      <c r="G96" s="5" t="str">
        <f>'Tipps eintragen'!A294</f>
        <v>M´gladbach</v>
      </c>
      <c r="H96" s="42" t="s">
        <v>2</v>
      </c>
      <c r="I96" s="5" t="str">
        <f>'Tipps eintragen'!C294</f>
        <v>Leipzig</v>
      </c>
      <c r="J96" s="6" t="str">
        <f>IF(ISNUMBER('Tipps eintragen'!D294),'Tipps eintragen'!D294,"")</f>
        <v/>
      </c>
      <c r="K96" s="1" t="s">
        <v>2</v>
      </c>
      <c r="L96" s="7" t="str">
        <f>IF(ISNUMBER('Tipps eintragen'!F294),'Tipps eintragen'!F294,"")</f>
        <v/>
      </c>
      <c r="M96" s="5" t="str">
        <f>'Tipps eintragen'!A360</f>
        <v>Frankfurt</v>
      </c>
      <c r="N96" s="42" t="s">
        <v>2</v>
      </c>
      <c r="O96" s="5" t="str">
        <f>'Tipps eintragen'!C360</f>
        <v>St. Pauli</v>
      </c>
      <c r="P96" s="6" t="str">
        <f>IF(ISNUMBER('Tipps eintragen'!D360),'Tipps eintragen'!D360,"")</f>
        <v/>
      </c>
      <c r="Q96" s="1" t="s">
        <v>2</v>
      </c>
      <c r="R96" s="7" t="str">
        <f>IF(ISNUMBER('Tipps eintragen'!F360),'Tipps eintragen'!F360,"")</f>
        <v/>
      </c>
      <c r="S96" s="8"/>
      <c r="T96" s="8"/>
      <c r="U96" s="8"/>
      <c r="V96" s="8"/>
      <c r="W96" s="8"/>
      <c r="X96" s="8"/>
      <c r="Y96" s="8"/>
      <c r="Z96" s="8"/>
    </row>
    <row r="97" spans="1:26" ht="12.75" customHeight="1" x14ac:dyDescent="0.2">
      <c r="A97" s="5" t="str">
        <f>'Tipps eintragen'!A229</f>
        <v>Hoffenheim</v>
      </c>
      <c r="B97" s="42" t="s">
        <v>2</v>
      </c>
      <c r="C97" s="5" t="str">
        <f>'Tipps eintragen'!C229</f>
        <v>Union Berlin</v>
      </c>
      <c r="D97" s="6" t="str">
        <f>IF(ISNUMBER('Tipps eintragen'!D229),'Tipps eintragen'!D229,"")</f>
        <v/>
      </c>
      <c r="E97" s="1" t="s">
        <v>2</v>
      </c>
      <c r="F97" s="7" t="str">
        <f>IF(ISNUMBER('Tipps eintragen'!F229),'Tipps eintragen'!F229,"")</f>
        <v/>
      </c>
      <c r="G97" s="5" t="str">
        <f>'Tipps eintragen'!A295</f>
        <v>Leverkusen</v>
      </c>
      <c r="H97" s="42" t="s">
        <v>2</v>
      </c>
      <c r="I97" s="5" t="str">
        <f>'Tipps eintragen'!C295</f>
        <v>Bochum</v>
      </c>
      <c r="J97" s="6" t="str">
        <f>IF(ISNUMBER('Tipps eintragen'!D295),'Tipps eintragen'!D295,"")</f>
        <v/>
      </c>
      <c r="K97" s="1" t="s">
        <v>2</v>
      </c>
      <c r="L97" s="7" t="str">
        <f>IF(ISNUMBER('Tipps eintragen'!F295),'Tipps eintragen'!F295,"")</f>
        <v/>
      </c>
      <c r="M97" s="5" t="str">
        <f>'Tipps eintragen'!A361</f>
        <v>Stuttgart</v>
      </c>
      <c r="N97" s="42" t="s">
        <v>2</v>
      </c>
      <c r="O97" s="5" t="str">
        <f>'Tipps eintragen'!C361</f>
        <v>Augsburg</v>
      </c>
      <c r="P97" s="6" t="str">
        <f>IF(ISNUMBER('Tipps eintragen'!D361),'Tipps eintragen'!D361,"")</f>
        <v/>
      </c>
      <c r="Q97" s="1" t="s">
        <v>2</v>
      </c>
      <c r="R97" s="7" t="str">
        <f>IF(ISNUMBER('Tipps eintragen'!F361),'Tipps eintragen'!F361,"")</f>
        <v/>
      </c>
      <c r="S97" s="8"/>
      <c r="T97" s="8"/>
      <c r="U97" s="8"/>
      <c r="V97" s="8"/>
      <c r="W97" s="8"/>
      <c r="X97" s="8"/>
      <c r="Y97" s="8"/>
      <c r="Z97" s="8"/>
    </row>
    <row r="98" spans="1:26" ht="12.75" customHeight="1" x14ac:dyDescent="0.2">
      <c r="A98" s="5" t="str">
        <f>'Tipps eintragen'!A230</f>
        <v>Bayern</v>
      </c>
      <c r="B98" s="42" t="s">
        <v>2</v>
      </c>
      <c r="C98" s="5" t="str">
        <f>'Tipps eintragen'!C230</f>
        <v>Bremen</v>
      </c>
      <c r="D98" s="6" t="str">
        <f>IF(ISNUMBER('Tipps eintragen'!D230),'Tipps eintragen'!D230,"")</f>
        <v/>
      </c>
      <c r="E98" s="1" t="s">
        <v>2</v>
      </c>
      <c r="F98" s="7" t="str">
        <f>IF(ISNUMBER('Tipps eintragen'!F230),'Tipps eintragen'!F230,"")</f>
        <v/>
      </c>
      <c r="G98" s="5" t="str">
        <f>'Tipps eintragen'!A296</f>
        <v>Hoffenheim</v>
      </c>
      <c r="H98" s="42" t="s">
        <v>2</v>
      </c>
      <c r="I98" s="5" t="str">
        <f>'Tipps eintragen'!C296</f>
        <v>Augsburg</v>
      </c>
      <c r="J98" s="6" t="str">
        <f>IF(ISNUMBER('Tipps eintragen'!D296),'Tipps eintragen'!D296,"")</f>
        <v/>
      </c>
      <c r="K98" s="1" t="s">
        <v>2</v>
      </c>
      <c r="L98" s="7" t="str">
        <f>IF(ISNUMBER('Tipps eintragen'!F296),'Tipps eintragen'!F296,"")</f>
        <v/>
      </c>
      <c r="M98" s="5" t="str">
        <f>'Tipps eintragen'!A362</f>
        <v>Holstein</v>
      </c>
      <c r="N98" s="42" t="s">
        <v>2</v>
      </c>
      <c r="O98" s="5" t="str">
        <f>'Tipps eintragen'!C362</f>
        <v>Freiburg</v>
      </c>
      <c r="P98" s="6" t="str">
        <f>IF(ISNUMBER('Tipps eintragen'!D362),'Tipps eintragen'!D362,"")</f>
        <v/>
      </c>
      <c r="Q98" s="1" t="s">
        <v>2</v>
      </c>
      <c r="R98" s="7" t="str">
        <f>IF(ISNUMBER('Tipps eintragen'!F362),'Tipps eintragen'!F362,"")</f>
        <v/>
      </c>
      <c r="S98" s="8"/>
      <c r="T98" s="8"/>
      <c r="U98" s="8"/>
      <c r="V98" s="8"/>
      <c r="W98" s="8"/>
      <c r="X98" s="8"/>
      <c r="Y98" s="8"/>
      <c r="Z98" s="8"/>
    </row>
    <row r="99" spans="1:26" ht="12.75" customHeight="1" x14ac:dyDescent="0.2">
      <c r="A99" s="5" t="str">
        <f>'Tipps eintragen'!A231</f>
        <v>M´gladbach</v>
      </c>
      <c r="B99" s="42" t="s">
        <v>2</v>
      </c>
      <c r="C99" s="5" t="str">
        <f>'Tipps eintragen'!C231</f>
        <v>Frankfurt</v>
      </c>
      <c r="D99" s="6" t="str">
        <f>IF(ISNUMBER('Tipps eintragen'!D231),'Tipps eintragen'!D231,"")</f>
        <v/>
      </c>
      <c r="E99" s="1" t="s">
        <v>2</v>
      </c>
      <c r="F99" s="7" t="str">
        <f>IF(ISNUMBER('Tipps eintragen'!F231),'Tipps eintragen'!F231,"")</f>
        <v/>
      </c>
      <c r="G99" s="5" t="str">
        <f>'Tipps eintragen'!A297</f>
        <v>Dortmund</v>
      </c>
      <c r="H99" s="42" t="s">
        <v>2</v>
      </c>
      <c r="I99" s="5" t="str">
        <f>'Tipps eintragen'!C297</f>
        <v>Mainz</v>
      </c>
      <c r="J99" s="6" t="str">
        <f>IF(ISNUMBER('Tipps eintragen'!D297),'Tipps eintragen'!D297,"")</f>
        <v/>
      </c>
      <c r="K99" s="1" t="s">
        <v>2</v>
      </c>
      <c r="L99" s="7" t="str">
        <f>IF(ISNUMBER('Tipps eintragen'!F297),'Tipps eintragen'!F297,"")</f>
        <v/>
      </c>
      <c r="M99" s="5" t="str">
        <f>'Tipps eintragen'!A363</f>
        <v>Wolfsburg</v>
      </c>
      <c r="N99" s="42" t="s">
        <v>2</v>
      </c>
      <c r="O99" s="5" t="str">
        <f>'Tipps eintragen'!C363</f>
        <v>Hoffenheim</v>
      </c>
      <c r="P99" s="6" t="str">
        <f>IF(ISNUMBER('Tipps eintragen'!D363),'Tipps eintragen'!D363,"")</f>
        <v/>
      </c>
      <c r="Q99" s="1" t="s">
        <v>2</v>
      </c>
      <c r="R99" s="7" t="str">
        <f>IF(ISNUMBER('Tipps eintragen'!F363),'Tipps eintragen'!F363,"")</f>
        <v/>
      </c>
      <c r="S99" s="8"/>
      <c r="T99" s="8"/>
      <c r="U99" s="8"/>
      <c r="V99" s="8"/>
      <c r="W99" s="8"/>
      <c r="X99" s="8"/>
      <c r="Y99" s="8"/>
      <c r="Z99" s="8"/>
    </row>
    <row r="100" spans="1:26" ht="12.75" customHeight="1" x14ac:dyDescent="0.2">
      <c r="A100" s="5" t="str">
        <f>'Tipps eintragen'!A232</f>
        <v>Wolfsburg</v>
      </c>
      <c r="B100" s="42" t="s">
        <v>2</v>
      </c>
      <c r="C100" s="5" t="str">
        <f>'Tipps eintragen'!C232</f>
        <v>Leverkusen</v>
      </c>
      <c r="D100" s="6" t="str">
        <f>IF(ISNUMBER('Tipps eintragen'!D232),'Tipps eintragen'!D232,"")</f>
        <v/>
      </c>
      <c r="E100" s="1" t="s">
        <v>2</v>
      </c>
      <c r="F100" s="7" t="str">
        <f>IF(ISNUMBER('Tipps eintragen'!F232),'Tipps eintragen'!F232,"")</f>
        <v/>
      </c>
      <c r="G100" s="5" t="str">
        <f>'Tipps eintragen'!A298</f>
        <v>Freiburg</v>
      </c>
      <c r="H100" s="42" t="s">
        <v>2</v>
      </c>
      <c r="I100" s="5" t="str">
        <f>'Tipps eintragen'!C298</f>
        <v>Union Berlin</v>
      </c>
      <c r="J100" s="6" t="str">
        <f>IF(ISNUMBER('Tipps eintragen'!D298),'Tipps eintragen'!D298,"")</f>
        <v/>
      </c>
      <c r="K100" s="1" t="s">
        <v>2</v>
      </c>
      <c r="L100" s="7" t="str">
        <f>IF(ISNUMBER('Tipps eintragen'!F298),'Tipps eintragen'!F298,"")</f>
        <v/>
      </c>
      <c r="M100" s="5" t="str">
        <f>'Tipps eintragen'!A364</f>
        <v>Bochum</v>
      </c>
      <c r="N100" s="42" t="s">
        <v>2</v>
      </c>
      <c r="O100" s="5" t="str">
        <f>'Tipps eintragen'!C364</f>
        <v>Mainz</v>
      </c>
      <c r="P100" s="6" t="str">
        <f>IF(ISNUMBER('Tipps eintragen'!D364),'Tipps eintragen'!D364,"")</f>
        <v/>
      </c>
      <c r="Q100" s="1" t="s">
        <v>2</v>
      </c>
      <c r="R100" s="7" t="str">
        <f>IF(ISNUMBER('Tipps eintragen'!F364),'Tipps eintragen'!F364,"")</f>
        <v/>
      </c>
      <c r="S100" s="8"/>
      <c r="T100" s="8"/>
      <c r="U100" s="8"/>
      <c r="V100" s="8"/>
      <c r="W100" s="8"/>
      <c r="X100" s="8"/>
      <c r="Y100" s="8"/>
      <c r="Z100" s="8"/>
    </row>
    <row r="101" spans="1:26" ht="12.75" customHeight="1" x14ac:dyDescent="0.2">
      <c r="A101" s="5" t="str">
        <f>'Tipps eintragen'!A233</f>
        <v>Dortmund</v>
      </c>
      <c r="B101" s="42" t="s">
        <v>2</v>
      </c>
      <c r="C101" s="5" t="str">
        <f>'Tipps eintragen'!C233</f>
        <v>Stuttgart</v>
      </c>
      <c r="D101" s="6" t="str">
        <f>IF(ISNUMBER('Tipps eintragen'!D233),'Tipps eintragen'!D233,"")</f>
        <v/>
      </c>
      <c r="E101" s="1" t="s">
        <v>2</v>
      </c>
      <c r="F101" s="7" t="str">
        <f>IF(ISNUMBER('Tipps eintragen'!F233),'Tipps eintragen'!F233,"")</f>
        <v/>
      </c>
      <c r="G101" s="5" t="str">
        <f>'Tipps eintragen'!A299</f>
        <v>Frankfurt</v>
      </c>
      <c r="H101" s="42" t="s">
        <v>2</v>
      </c>
      <c r="I101" s="5" t="str">
        <f>'Tipps eintragen'!C299</f>
        <v>Stuttgart</v>
      </c>
      <c r="J101" s="6" t="str">
        <f>IF(ISNUMBER('Tipps eintragen'!D299),'Tipps eintragen'!D299,"")</f>
        <v/>
      </c>
      <c r="K101" s="1" t="s">
        <v>2</v>
      </c>
      <c r="L101" s="7" t="str">
        <f>IF(ISNUMBER('Tipps eintragen'!F299),'Tipps eintragen'!F299,"")</f>
        <v/>
      </c>
      <c r="M101" s="5" t="str">
        <f>'Tipps eintragen'!A365</f>
        <v>Bremen</v>
      </c>
      <c r="N101" s="42" t="s">
        <v>2</v>
      </c>
      <c r="O101" s="5" t="str">
        <f>'Tipps eintragen'!C365</f>
        <v>Leipzig</v>
      </c>
      <c r="P101" s="6" t="str">
        <f>IF(ISNUMBER('Tipps eintragen'!D365),'Tipps eintragen'!D365,"")</f>
        <v/>
      </c>
      <c r="Q101" s="1" t="s">
        <v>2</v>
      </c>
      <c r="R101" s="7" t="str">
        <f>IF(ISNUMBER('Tipps eintragen'!F365),'Tipps eintragen'!F365,"")</f>
        <v/>
      </c>
      <c r="S101" s="8"/>
      <c r="T101" s="8"/>
      <c r="U101" s="8"/>
      <c r="V101" s="8"/>
      <c r="W101" s="8"/>
      <c r="X101" s="8"/>
      <c r="Y101" s="8"/>
      <c r="Z101" s="8"/>
    </row>
    <row r="102" spans="1:26" ht="12.75" customHeight="1" x14ac:dyDescent="0.2">
      <c r="A102" s="5" t="str">
        <f>'Tipps eintragen'!A234</f>
        <v>Leipzig</v>
      </c>
      <c r="B102" s="42" t="s">
        <v>2</v>
      </c>
      <c r="C102" s="5" t="str">
        <f>'Tipps eintragen'!C234</f>
        <v>St. Pauli</v>
      </c>
      <c r="D102" s="6" t="str">
        <f>IF(ISNUMBER('Tipps eintragen'!D234),'Tipps eintragen'!D234,"")</f>
        <v/>
      </c>
      <c r="E102" s="1" t="s">
        <v>2</v>
      </c>
      <c r="F102" s="7" t="str">
        <f>IF(ISNUMBER('Tipps eintragen'!F234),'Tipps eintragen'!F234,"")</f>
        <v/>
      </c>
      <c r="G102" s="5" t="str">
        <f>'Tipps eintragen'!A300</f>
        <v>Bayern</v>
      </c>
      <c r="H102" s="42" t="s">
        <v>2</v>
      </c>
      <c r="I102" s="5" t="str">
        <f>'Tipps eintragen'!C300</f>
        <v>St. Pauli</v>
      </c>
      <c r="J102" s="6" t="str">
        <f>IF(ISNUMBER('Tipps eintragen'!D300),'Tipps eintragen'!D300,"")</f>
        <v/>
      </c>
      <c r="K102" s="1" t="s">
        <v>2</v>
      </c>
      <c r="L102" s="7" t="str">
        <f>IF(ISNUMBER('Tipps eintragen'!F300),'Tipps eintragen'!F300,"")</f>
        <v/>
      </c>
      <c r="M102" s="5" t="str">
        <f>'Tipps eintragen'!A366</f>
        <v>Union Berlin</v>
      </c>
      <c r="N102" s="42" t="s">
        <v>2</v>
      </c>
      <c r="O102" s="5" t="str">
        <f>'Tipps eintragen'!C366</f>
        <v>Heidenheim</v>
      </c>
      <c r="P102" s="6" t="str">
        <f>IF(ISNUMBER('Tipps eintragen'!D366),'Tipps eintragen'!D366,"")</f>
        <v/>
      </c>
      <c r="Q102" s="1" t="s">
        <v>2</v>
      </c>
      <c r="R102" s="7" t="str">
        <f>IF(ISNUMBER('Tipps eintragen'!F366),'Tipps eintragen'!F366,"")</f>
        <v/>
      </c>
      <c r="S102" s="8"/>
      <c r="T102" s="8"/>
      <c r="U102" s="8"/>
      <c r="V102" s="8"/>
      <c r="W102" s="8"/>
      <c r="X102" s="8"/>
      <c r="Y102" s="8"/>
      <c r="Z102" s="8"/>
    </row>
    <row r="103" spans="1:26" x14ac:dyDescent="0.2">
      <c r="A103" s="135" t="str">
        <f>'Tipps eintragen'!A236</f>
        <v>22. Spieltag (14.-16.02.2025)</v>
      </c>
      <c r="B103" s="135">
        <f>'Tipps eintragen'!B236</f>
        <v>0</v>
      </c>
      <c r="C103" s="135"/>
      <c r="D103" s="135"/>
      <c r="E103" s="135"/>
      <c r="F103" s="135"/>
      <c r="G103" s="135" t="str">
        <f>'Tipps eintragen'!A302</f>
        <v>28. Spieltag (04.-06.04.2025)</v>
      </c>
      <c r="H103" s="135">
        <f>'Tipps eintragen'!B302</f>
        <v>0</v>
      </c>
      <c r="I103" s="135"/>
      <c r="J103" s="135"/>
      <c r="K103" s="135"/>
      <c r="L103" s="135"/>
      <c r="M103" s="135" t="str">
        <f>'Tipps eintragen'!A368</f>
        <v>34. Spieltag (17.05.2025)</v>
      </c>
      <c r="N103" s="135">
        <f>'Tipps eintragen'!B368</f>
        <v>0</v>
      </c>
      <c r="O103" s="135"/>
      <c r="P103" s="135"/>
      <c r="Q103" s="135"/>
      <c r="R103" s="135"/>
      <c r="S103" s="8"/>
      <c r="T103" s="4"/>
      <c r="U103" s="8"/>
      <c r="V103" s="8"/>
      <c r="W103" s="8"/>
      <c r="X103" s="8"/>
      <c r="Y103" s="8"/>
      <c r="Z103" s="8"/>
    </row>
    <row r="104" spans="1:26" ht="12.75" customHeight="1" x14ac:dyDescent="0.2">
      <c r="A104" s="5" t="str">
        <f>'Tipps eintragen'!A237</f>
        <v>Bochum</v>
      </c>
      <c r="B104" s="42" t="s">
        <v>2</v>
      </c>
      <c r="C104" s="5" t="str">
        <f>'Tipps eintragen'!C237</f>
        <v>Dortmund</v>
      </c>
      <c r="D104" s="6" t="str">
        <f>IF(ISNUMBER('Tipps eintragen'!D237),'Tipps eintragen'!D237,"")</f>
        <v/>
      </c>
      <c r="E104" s="1" t="s">
        <v>2</v>
      </c>
      <c r="F104" s="7" t="str">
        <f>IF(ISNUMBER('Tipps eintragen'!F237),'Tipps eintragen'!F237,"")</f>
        <v/>
      </c>
      <c r="G104" s="5" t="str">
        <f>'Tipps eintragen'!A303</f>
        <v>St. Pauli</v>
      </c>
      <c r="H104" s="42" t="s">
        <v>2</v>
      </c>
      <c r="I104" s="5" t="str">
        <f>'Tipps eintragen'!C303</f>
        <v>M´gladbach</v>
      </c>
      <c r="J104" s="6" t="str">
        <f>IF(ISNUMBER('Tipps eintragen'!D303),'Tipps eintragen'!D303,"")</f>
        <v/>
      </c>
      <c r="K104" s="1" t="s">
        <v>2</v>
      </c>
      <c r="L104" s="7" t="str">
        <f>IF(ISNUMBER('Tipps eintragen'!F303),'Tipps eintragen'!F303,"")</f>
        <v/>
      </c>
      <c r="M104" s="5" t="str">
        <f>'Tipps eintragen'!A369</f>
        <v>M´gladbach</v>
      </c>
      <c r="N104" s="42" t="s">
        <v>2</v>
      </c>
      <c r="O104" s="5" t="str">
        <f>'Tipps eintragen'!C369</f>
        <v>Wolfsburg</v>
      </c>
      <c r="P104" s="6" t="str">
        <f>IF(ISNUMBER('Tipps eintragen'!D369),'Tipps eintragen'!D369,"")</f>
        <v/>
      </c>
      <c r="Q104" s="1" t="s">
        <v>2</v>
      </c>
      <c r="R104" s="7" t="str">
        <f>IF(ISNUMBER('Tipps eintragen'!F369),'Tipps eintragen'!F369,"")</f>
        <v/>
      </c>
      <c r="S104" s="8"/>
      <c r="T104" s="8"/>
      <c r="U104" s="8"/>
      <c r="V104" s="8"/>
      <c r="W104" s="8"/>
      <c r="X104" s="8"/>
      <c r="Y104" s="8"/>
      <c r="Z104" s="8"/>
    </row>
    <row r="105" spans="1:26" ht="12.75" customHeight="1" x14ac:dyDescent="0.2">
      <c r="A105" s="5" t="str">
        <f>'Tipps eintragen'!A238</f>
        <v>Heidenheim</v>
      </c>
      <c r="B105" s="42" t="s">
        <v>2</v>
      </c>
      <c r="C105" s="5" t="str">
        <f>'Tipps eintragen'!C238</f>
        <v>Mainz</v>
      </c>
      <c r="D105" s="6" t="str">
        <f>IF(ISNUMBER('Tipps eintragen'!D238),'Tipps eintragen'!D238,"")</f>
        <v/>
      </c>
      <c r="E105" s="1" t="s">
        <v>2</v>
      </c>
      <c r="F105" s="7" t="str">
        <f>IF(ISNUMBER('Tipps eintragen'!F238),'Tipps eintragen'!F238,"")</f>
        <v/>
      </c>
      <c r="G105" s="5" t="str">
        <f>'Tipps eintragen'!A304</f>
        <v>Freiburg</v>
      </c>
      <c r="H105" s="42" t="s">
        <v>2</v>
      </c>
      <c r="I105" s="5" t="str">
        <f>'Tipps eintragen'!C304</f>
        <v>Dortmund</v>
      </c>
      <c r="J105" s="6" t="str">
        <f>IF(ISNUMBER('Tipps eintragen'!D304),'Tipps eintragen'!D304,"")</f>
        <v/>
      </c>
      <c r="K105" s="1" t="s">
        <v>2</v>
      </c>
      <c r="L105" s="7" t="str">
        <f>IF(ISNUMBER('Tipps eintragen'!F304),'Tipps eintragen'!F304,"")</f>
        <v/>
      </c>
      <c r="M105" s="5" t="str">
        <f>'Tipps eintragen'!A370</f>
        <v>St. Pauli</v>
      </c>
      <c r="N105" s="42" t="s">
        <v>2</v>
      </c>
      <c r="O105" s="5" t="str">
        <f>'Tipps eintragen'!C370</f>
        <v>Bochum</v>
      </c>
      <c r="P105" s="6" t="str">
        <f>IF(ISNUMBER('Tipps eintragen'!D370),'Tipps eintragen'!D370,"")</f>
        <v/>
      </c>
      <c r="Q105" s="1" t="s">
        <v>2</v>
      </c>
      <c r="R105" s="7" t="str">
        <f>IF(ISNUMBER('Tipps eintragen'!F370),'Tipps eintragen'!F370,"")</f>
        <v/>
      </c>
      <c r="S105" s="8"/>
      <c r="T105" s="8"/>
      <c r="U105" s="8"/>
      <c r="V105" s="8"/>
      <c r="W105" s="8"/>
      <c r="X105" s="8"/>
      <c r="Y105" s="8"/>
      <c r="Z105" s="8"/>
    </row>
    <row r="106" spans="1:26" ht="12.75" customHeight="1" x14ac:dyDescent="0.2">
      <c r="A106" s="5" t="str">
        <f>'Tipps eintragen'!A239</f>
        <v>Stuttgart</v>
      </c>
      <c r="B106" s="42" t="s">
        <v>2</v>
      </c>
      <c r="C106" s="5" t="str">
        <f>'Tipps eintragen'!C239</f>
        <v>Wolfsburg</v>
      </c>
      <c r="D106" s="6" t="str">
        <f>IF(ISNUMBER('Tipps eintragen'!D239),'Tipps eintragen'!D239,"")</f>
        <v/>
      </c>
      <c r="E106" s="1" t="s">
        <v>2</v>
      </c>
      <c r="F106" s="7" t="str">
        <f>IF(ISNUMBER('Tipps eintragen'!F239),'Tipps eintragen'!F239,"")</f>
        <v/>
      </c>
      <c r="G106" s="5" t="str">
        <f>'Tipps eintragen'!A305</f>
        <v>Augsburg</v>
      </c>
      <c r="H106" s="42" t="s">
        <v>2</v>
      </c>
      <c r="I106" s="5" t="str">
        <f>'Tipps eintragen'!C305</f>
        <v>Bayern</v>
      </c>
      <c r="J106" s="6" t="str">
        <f>IF(ISNUMBER('Tipps eintragen'!D305),'Tipps eintragen'!D305,"")</f>
        <v/>
      </c>
      <c r="K106" s="1" t="s">
        <v>2</v>
      </c>
      <c r="L106" s="7" t="str">
        <f>IF(ISNUMBER('Tipps eintragen'!F305),'Tipps eintragen'!F305,"")</f>
        <v/>
      </c>
      <c r="M106" s="5" t="str">
        <f>'Tipps eintragen'!A371</f>
        <v>Mainz</v>
      </c>
      <c r="N106" s="42" t="s">
        <v>2</v>
      </c>
      <c r="O106" s="5" t="str">
        <f>'Tipps eintragen'!C371</f>
        <v>Leverkusen</v>
      </c>
      <c r="P106" s="6" t="str">
        <f>IF(ISNUMBER('Tipps eintragen'!D371),'Tipps eintragen'!D371,"")</f>
        <v/>
      </c>
      <c r="Q106" s="1" t="s">
        <v>2</v>
      </c>
      <c r="R106" s="7" t="str">
        <f>IF(ISNUMBER('Tipps eintragen'!F371),'Tipps eintragen'!F371,"")</f>
        <v/>
      </c>
      <c r="S106" s="8"/>
      <c r="T106" s="8"/>
      <c r="U106" s="8"/>
      <c r="V106" s="8"/>
      <c r="W106" s="8"/>
      <c r="X106" s="8"/>
      <c r="Y106" s="8"/>
      <c r="Z106" s="8"/>
    </row>
    <row r="107" spans="1:26" ht="12.75" customHeight="1" x14ac:dyDescent="0.2">
      <c r="A107" s="5" t="str">
        <f>'Tipps eintragen'!A240</f>
        <v>St. Pauli</v>
      </c>
      <c r="B107" s="42" t="s">
        <v>2</v>
      </c>
      <c r="C107" s="5" t="str">
        <f>'Tipps eintragen'!C240</f>
        <v>Freiburg</v>
      </c>
      <c r="D107" s="6" t="str">
        <f>IF(ISNUMBER('Tipps eintragen'!D240),'Tipps eintragen'!D240,"")</f>
        <v/>
      </c>
      <c r="E107" s="1" t="s">
        <v>2</v>
      </c>
      <c r="F107" s="7" t="str">
        <f>IF(ISNUMBER('Tipps eintragen'!F240),'Tipps eintragen'!F240,"")</f>
        <v/>
      </c>
      <c r="G107" s="5" t="str">
        <f>'Tipps eintragen'!A306</f>
        <v>Union Berlin</v>
      </c>
      <c r="H107" s="42" t="s">
        <v>2</v>
      </c>
      <c r="I107" s="5" t="str">
        <f>'Tipps eintragen'!C306</f>
        <v>Wolfsburg</v>
      </c>
      <c r="J107" s="6" t="str">
        <f>IF(ISNUMBER('Tipps eintragen'!D306),'Tipps eintragen'!D306,"")</f>
        <v/>
      </c>
      <c r="K107" s="1" t="s">
        <v>2</v>
      </c>
      <c r="L107" s="7" t="str">
        <f>IF(ISNUMBER('Tipps eintragen'!F306),'Tipps eintragen'!F306,"")</f>
        <v/>
      </c>
      <c r="M107" s="5" t="str">
        <f>'Tipps eintragen'!A372</f>
        <v>Heidenheim</v>
      </c>
      <c r="N107" s="42" t="s">
        <v>2</v>
      </c>
      <c r="O107" s="5" t="str">
        <f>'Tipps eintragen'!C372</f>
        <v>Bremen</v>
      </c>
      <c r="P107" s="6" t="str">
        <f>IF(ISNUMBER('Tipps eintragen'!D372),'Tipps eintragen'!D372,"")</f>
        <v/>
      </c>
      <c r="Q107" s="1" t="s">
        <v>2</v>
      </c>
      <c r="R107" s="7" t="str">
        <f>IF(ISNUMBER('Tipps eintragen'!F372),'Tipps eintragen'!F372,"")</f>
        <v/>
      </c>
      <c r="S107" s="8"/>
      <c r="T107" s="8"/>
      <c r="U107" s="8"/>
      <c r="V107" s="8"/>
      <c r="W107" s="8"/>
      <c r="X107" s="8"/>
      <c r="Y107" s="8"/>
      <c r="Z107" s="8"/>
    </row>
    <row r="108" spans="1:26" ht="12.75" customHeight="1" x14ac:dyDescent="0.2">
      <c r="A108" s="5" t="str">
        <f>'Tipps eintragen'!A241</f>
        <v>Augsburg</v>
      </c>
      <c r="B108" s="42" t="s">
        <v>2</v>
      </c>
      <c r="C108" s="5" t="str">
        <f>'Tipps eintragen'!C241</f>
        <v>Leipzig</v>
      </c>
      <c r="D108" s="6" t="str">
        <f>IF(ISNUMBER('Tipps eintragen'!D241),'Tipps eintragen'!D241,"")</f>
        <v/>
      </c>
      <c r="E108" s="1" t="s">
        <v>2</v>
      </c>
      <c r="F108" s="7" t="str">
        <f>IF(ISNUMBER('Tipps eintragen'!F241),'Tipps eintragen'!F241,"")</f>
        <v/>
      </c>
      <c r="G108" s="5" t="str">
        <f>'Tipps eintragen'!A307</f>
        <v>Heidenheim</v>
      </c>
      <c r="H108" s="42" t="s">
        <v>2</v>
      </c>
      <c r="I108" s="5" t="str">
        <f>'Tipps eintragen'!C307</f>
        <v>Leverkusen</v>
      </c>
      <c r="J108" s="6" t="str">
        <f>IF(ISNUMBER('Tipps eintragen'!D307),'Tipps eintragen'!D307,"")</f>
        <v/>
      </c>
      <c r="K108" s="1" t="s">
        <v>2</v>
      </c>
      <c r="L108" s="7" t="str">
        <f>IF(ISNUMBER('Tipps eintragen'!F307),'Tipps eintragen'!F307,"")</f>
        <v/>
      </c>
      <c r="M108" s="5" t="str">
        <f>'Tipps eintragen'!A373</f>
        <v>Freiburg</v>
      </c>
      <c r="N108" s="42" t="s">
        <v>2</v>
      </c>
      <c r="O108" s="5" t="str">
        <f>'Tipps eintragen'!C373</f>
        <v>Frankfurt</v>
      </c>
      <c r="P108" s="6" t="str">
        <f>IF(ISNUMBER('Tipps eintragen'!D373),'Tipps eintragen'!D373,"")</f>
        <v/>
      </c>
      <c r="Q108" s="1" t="s">
        <v>2</v>
      </c>
      <c r="R108" s="7" t="str">
        <f>IF(ISNUMBER('Tipps eintragen'!F373),'Tipps eintragen'!F373,"")</f>
        <v/>
      </c>
      <c r="S108" s="8"/>
      <c r="T108" s="8"/>
      <c r="U108" s="8"/>
      <c r="V108" s="8"/>
      <c r="W108" s="8"/>
      <c r="X108" s="8"/>
      <c r="Y108" s="8"/>
      <c r="Z108" s="8"/>
    </row>
    <row r="109" spans="1:26" ht="12.75" customHeight="1" x14ac:dyDescent="0.2">
      <c r="A109" s="5" t="str">
        <f>'Tipps eintragen'!A242</f>
        <v>Union Berlin</v>
      </c>
      <c r="B109" s="42" t="s">
        <v>2</v>
      </c>
      <c r="C109" s="5" t="str">
        <f>'Tipps eintragen'!C242</f>
        <v>M´gladbach</v>
      </c>
      <c r="D109" s="6" t="str">
        <f>IF(ISNUMBER('Tipps eintragen'!D242),'Tipps eintragen'!D242,"")</f>
        <v/>
      </c>
      <c r="E109" s="1" t="s">
        <v>2</v>
      </c>
      <c r="F109" s="7" t="str">
        <f>IF(ISNUMBER('Tipps eintragen'!F242),'Tipps eintragen'!F242,"")</f>
        <v/>
      </c>
      <c r="G109" s="5" t="str">
        <f>'Tipps eintragen'!A308</f>
        <v>Bochum</v>
      </c>
      <c r="H109" s="42" t="s">
        <v>2</v>
      </c>
      <c r="I109" s="5" t="str">
        <f>'Tipps eintragen'!C308</f>
        <v>Stuttgart</v>
      </c>
      <c r="J109" s="6" t="str">
        <f>IF(ISNUMBER('Tipps eintragen'!D308),'Tipps eintragen'!D308,"")</f>
        <v/>
      </c>
      <c r="K109" s="1" t="s">
        <v>2</v>
      </c>
      <c r="L109" s="7" t="str">
        <f>IF(ISNUMBER('Tipps eintragen'!F308),'Tipps eintragen'!F308,"")</f>
        <v/>
      </c>
      <c r="M109" s="5" t="str">
        <f>'Tipps eintragen'!A374</f>
        <v>Augsburg</v>
      </c>
      <c r="N109" s="42" t="s">
        <v>2</v>
      </c>
      <c r="O109" s="5" t="str">
        <f>'Tipps eintragen'!C374</f>
        <v>Union Berlin</v>
      </c>
      <c r="P109" s="6" t="str">
        <f>IF(ISNUMBER('Tipps eintragen'!D374),'Tipps eintragen'!D374,"")</f>
        <v/>
      </c>
      <c r="Q109" s="1" t="s">
        <v>2</v>
      </c>
      <c r="R109" s="7" t="str">
        <f>IF(ISNUMBER('Tipps eintragen'!F374),'Tipps eintragen'!F374,"")</f>
        <v/>
      </c>
      <c r="S109" s="8"/>
      <c r="T109" s="8"/>
      <c r="U109" s="8"/>
      <c r="V109" s="8"/>
      <c r="W109" s="8"/>
      <c r="X109" s="8"/>
      <c r="Y109" s="8"/>
      <c r="Z109" s="8"/>
    </row>
    <row r="110" spans="1:26" ht="12.75" customHeight="1" x14ac:dyDescent="0.2">
      <c r="A110" s="5" t="str">
        <f>'Tipps eintragen'!A243</f>
        <v>Leverkusen</v>
      </c>
      <c r="B110" s="42" t="s">
        <v>2</v>
      </c>
      <c r="C110" s="5" t="str">
        <f>'Tipps eintragen'!C243</f>
        <v>Bayern</v>
      </c>
      <c r="D110" s="6" t="str">
        <f>IF(ISNUMBER('Tipps eintragen'!D243),'Tipps eintragen'!D243,"")</f>
        <v/>
      </c>
      <c r="E110" s="1" t="s">
        <v>2</v>
      </c>
      <c r="F110" s="7" t="str">
        <f>IF(ISNUMBER('Tipps eintragen'!F243),'Tipps eintragen'!F243,"")</f>
        <v/>
      </c>
      <c r="G110" s="5" t="str">
        <f>'Tipps eintragen'!A309</f>
        <v>Bremen</v>
      </c>
      <c r="H110" s="42" t="s">
        <v>2</v>
      </c>
      <c r="I110" s="5" t="str">
        <f>'Tipps eintragen'!C309</f>
        <v>Frankfurt</v>
      </c>
      <c r="J110" s="6" t="str">
        <f>IF(ISNUMBER('Tipps eintragen'!D309),'Tipps eintragen'!D309,"")</f>
        <v/>
      </c>
      <c r="K110" s="1" t="s">
        <v>2</v>
      </c>
      <c r="L110" s="7" t="str">
        <f>IF(ISNUMBER('Tipps eintragen'!F309),'Tipps eintragen'!F309,"")</f>
        <v/>
      </c>
      <c r="M110" s="5" t="str">
        <f>'Tipps eintragen'!A375</f>
        <v>Leipzig</v>
      </c>
      <c r="N110" s="42" t="s">
        <v>2</v>
      </c>
      <c r="O110" s="5" t="str">
        <f>'Tipps eintragen'!C375</f>
        <v>Stuttgart</v>
      </c>
      <c r="P110" s="6" t="str">
        <f>IF(ISNUMBER('Tipps eintragen'!D375),'Tipps eintragen'!D375,"")</f>
        <v/>
      </c>
      <c r="Q110" s="1" t="s">
        <v>2</v>
      </c>
      <c r="R110" s="7" t="str">
        <f>IF(ISNUMBER('Tipps eintragen'!F375),'Tipps eintragen'!F375,"")</f>
        <v/>
      </c>
      <c r="S110" s="8"/>
      <c r="T110" s="8"/>
      <c r="U110" s="8"/>
      <c r="V110" s="8"/>
      <c r="W110" s="8"/>
      <c r="X110" s="8"/>
      <c r="Y110" s="8"/>
      <c r="Z110" s="8"/>
    </row>
    <row r="111" spans="1:26" ht="12.75" customHeight="1" x14ac:dyDescent="0.2">
      <c r="A111" s="5" t="str">
        <f>'Tipps eintragen'!A244</f>
        <v>Frankfurt</v>
      </c>
      <c r="B111" s="42" t="s">
        <v>2</v>
      </c>
      <c r="C111" s="5" t="str">
        <f>'Tipps eintragen'!C244</f>
        <v>Holstein</v>
      </c>
      <c r="D111" s="6" t="str">
        <f>IF(ISNUMBER('Tipps eintragen'!D244),'Tipps eintragen'!D244,"")</f>
        <v/>
      </c>
      <c r="E111" s="1" t="s">
        <v>2</v>
      </c>
      <c r="F111" s="7" t="str">
        <f>IF(ISNUMBER('Tipps eintragen'!F244),'Tipps eintragen'!F244,"")</f>
        <v/>
      </c>
      <c r="G111" s="5" t="str">
        <f>'Tipps eintragen'!A310</f>
        <v>Leipzig</v>
      </c>
      <c r="H111" s="42" t="s">
        <v>2</v>
      </c>
      <c r="I111" s="5" t="str">
        <f>'Tipps eintragen'!C310</f>
        <v>Hoffenheim</v>
      </c>
      <c r="J111" s="6" t="str">
        <f>IF(ISNUMBER('Tipps eintragen'!D310),'Tipps eintragen'!D310,"")</f>
        <v/>
      </c>
      <c r="K111" s="1" t="s">
        <v>2</v>
      </c>
      <c r="L111" s="7" t="str">
        <f>IF(ISNUMBER('Tipps eintragen'!F310),'Tipps eintragen'!F310,"")</f>
        <v/>
      </c>
      <c r="M111" s="5" t="str">
        <f>'Tipps eintragen'!A376</f>
        <v>Hoffenheim</v>
      </c>
      <c r="N111" s="42" t="s">
        <v>2</v>
      </c>
      <c r="O111" s="5" t="str">
        <f>'Tipps eintragen'!C376</f>
        <v>Bayern</v>
      </c>
      <c r="P111" s="6" t="str">
        <f>IF(ISNUMBER('Tipps eintragen'!D376),'Tipps eintragen'!D376,"")</f>
        <v/>
      </c>
      <c r="Q111" s="1" t="s">
        <v>2</v>
      </c>
      <c r="R111" s="7" t="str">
        <f>IF(ISNUMBER('Tipps eintragen'!F376),'Tipps eintragen'!F376,"")</f>
        <v/>
      </c>
      <c r="S111" s="8"/>
      <c r="T111" s="8"/>
      <c r="U111" s="8"/>
      <c r="V111" s="8"/>
      <c r="W111" s="8"/>
      <c r="X111" s="8"/>
      <c r="Y111" s="8"/>
      <c r="Z111" s="8"/>
    </row>
    <row r="112" spans="1:26" ht="12.75" customHeight="1" x14ac:dyDescent="0.2">
      <c r="A112" s="5" t="str">
        <f>'Tipps eintragen'!A245</f>
        <v>Bremen</v>
      </c>
      <c r="B112" s="42" t="s">
        <v>2</v>
      </c>
      <c r="C112" s="5" t="str">
        <f>'Tipps eintragen'!C245</f>
        <v>Hoffenheim</v>
      </c>
      <c r="D112" s="6" t="str">
        <f>IF(ISNUMBER('Tipps eintragen'!D245),'Tipps eintragen'!D245,"")</f>
        <v/>
      </c>
      <c r="E112" s="1" t="s">
        <v>2</v>
      </c>
      <c r="F112" s="7" t="str">
        <f>IF(ISNUMBER('Tipps eintragen'!F245),'Tipps eintragen'!F245,"")</f>
        <v/>
      </c>
      <c r="G112" s="5" t="str">
        <f>'Tipps eintragen'!A311</f>
        <v>Mainz</v>
      </c>
      <c r="H112" s="42" t="s">
        <v>2</v>
      </c>
      <c r="I112" s="5" t="str">
        <f>'Tipps eintragen'!C311</f>
        <v>Holstein</v>
      </c>
      <c r="J112" s="6" t="str">
        <f>IF(ISNUMBER('Tipps eintragen'!D311),'Tipps eintragen'!D311,"")</f>
        <v/>
      </c>
      <c r="K112" s="1" t="s">
        <v>2</v>
      </c>
      <c r="L112" s="7" t="str">
        <f>IF(ISNUMBER('Tipps eintragen'!F311),'Tipps eintragen'!F311,"")</f>
        <v/>
      </c>
      <c r="M112" s="5" t="str">
        <f>'Tipps eintragen'!A377</f>
        <v>Dortmund</v>
      </c>
      <c r="N112" s="42" t="s">
        <v>2</v>
      </c>
      <c r="O112" s="5" t="str">
        <f>'Tipps eintragen'!C377</f>
        <v>Holstein</v>
      </c>
      <c r="P112" s="6" t="str">
        <f>IF(ISNUMBER('Tipps eintragen'!D377),'Tipps eintragen'!D377,"")</f>
        <v/>
      </c>
      <c r="Q112" s="1" t="s">
        <v>2</v>
      </c>
      <c r="R112" s="7" t="str">
        <f>IF(ISNUMBER('Tipps eintragen'!F377),'Tipps eintragen'!F377,"")</f>
        <v/>
      </c>
      <c r="S112" s="8"/>
      <c r="T112" s="8"/>
      <c r="U112" s="8"/>
      <c r="V112" s="8"/>
      <c r="W112" s="8"/>
      <c r="X112" s="8"/>
      <c r="Y112" s="8"/>
      <c r="Z112" s="8"/>
    </row>
    <row r="113" spans="1:26" x14ac:dyDescent="0.2">
      <c r="A113" s="135" t="str">
        <f>'Tipps eintragen'!A247</f>
        <v>23. Spieltag (21.-23.02.2025)</v>
      </c>
      <c r="B113" s="135">
        <f>'Tipps eintragen'!B247</f>
        <v>0</v>
      </c>
      <c r="C113" s="135"/>
      <c r="D113" s="135"/>
      <c r="E113" s="135"/>
      <c r="F113" s="135"/>
      <c r="G113" s="135" t="str">
        <f>'Tipps eintragen'!A313</f>
        <v>29. Spieltag (11.-13.04.2025)</v>
      </c>
      <c r="H113" s="135">
        <f>'Tipps eintragen'!B313</f>
        <v>0</v>
      </c>
      <c r="I113" s="135"/>
      <c r="J113" s="135"/>
      <c r="K113" s="135"/>
      <c r="L113" s="135"/>
      <c r="M113" s="135"/>
      <c r="N113" s="135"/>
      <c r="O113" s="135"/>
      <c r="P113" s="135"/>
      <c r="Q113" s="135"/>
      <c r="R113" s="135"/>
      <c r="S113" s="8"/>
      <c r="T113" s="8"/>
      <c r="U113" s="8"/>
      <c r="V113" s="8"/>
      <c r="W113" s="8"/>
      <c r="X113" s="8"/>
      <c r="Y113" s="8"/>
      <c r="Z113" s="8"/>
    </row>
    <row r="114" spans="1:26" ht="12.75" customHeight="1" x14ac:dyDescent="0.2">
      <c r="A114" s="5" t="str">
        <f>'Tipps eintragen'!A248</f>
        <v>Mainz</v>
      </c>
      <c r="B114" s="42" t="s">
        <v>2</v>
      </c>
      <c r="C114" s="5" t="str">
        <f>'Tipps eintragen'!C248</f>
        <v>St. Pauli</v>
      </c>
      <c r="D114" s="6" t="str">
        <f>IF(ISNUMBER('Tipps eintragen'!D248),'Tipps eintragen'!D248,"")</f>
        <v/>
      </c>
      <c r="E114" s="1" t="s">
        <v>2</v>
      </c>
      <c r="F114" s="7" t="str">
        <f>IF(ISNUMBER('Tipps eintragen'!F248),'Tipps eintragen'!F248,"")</f>
        <v/>
      </c>
      <c r="G114" s="5" t="str">
        <f>'Tipps eintragen'!A314</f>
        <v>Hoffenheim</v>
      </c>
      <c r="H114" s="42" t="s">
        <v>2</v>
      </c>
      <c r="I114" s="5" t="str">
        <f>'Tipps eintragen'!C314</f>
        <v>Mainz</v>
      </c>
      <c r="J114" s="6" t="str">
        <f>IF(ISNUMBER('Tipps eintragen'!D314),'Tipps eintragen'!D314,"")</f>
        <v/>
      </c>
      <c r="K114" s="1" t="s">
        <v>2</v>
      </c>
      <c r="L114" s="7" t="str">
        <f>IF(ISNUMBER('Tipps eintragen'!F314),'Tipps eintragen'!F314,"")</f>
        <v/>
      </c>
      <c r="M114" s="5" t="s">
        <v>12</v>
      </c>
      <c r="N114" s="42"/>
      <c r="O114" s="7" t="str">
        <f>IF(ISTEXT('Tipps eintragen'!D379),'Tipps eintragen'!D379,"")</f>
        <v/>
      </c>
      <c r="P114" s="6"/>
      <c r="Q114" s="6"/>
      <c r="R114" s="6"/>
      <c r="S114" s="8"/>
      <c r="T114" s="8"/>
      <c r="U114" s="8"/>
      <c r="V114" s="8"/>
      <c r="W114" s="8"/>
      <c r="X114" s="8"/>
      <c r="Y114" s="8"/>
      <c r="Z114" s="8"/>
    </row>
    <row r="115" spans="1:26" ht="12.75" customHeight="1" x14ac:dyDescent="0.2">
      <c r="A115" s="5" t="str">
        <f>'Tipps eintragen'!A249</f>
        <v>Freiburg</v>
      </c>
      <c r="B115" s="42" t="s">
        <v>2</v>
      </c>
      <c r="C115" s="5" t="str">
        <f>'Tipps eintragen'!C249</f>
        <v>Bremen</v>
      </c>
      <c r="D115" s="6" t="str">
        <f>IF(ISNUMBER('Tipps eintragen'!D249),'Tipps eintragen'!D249,"")</f>
        <v/>
      </c>
      <c r="E115" s="1" t="s">
        <v>2</v>
      </c>
      <c r="F115" s="7" t="str">
        <f>IF(ISNUMBER('Tipps eintragen'!F249),'Tipps eintragen'!F249,"")</f>
        <v/>
      </c>
      <c r="G115" s="5" t="str">
        <f>'Tipps eintragen'!A315</f>
        <v>Frankfurt</v>
      </c>
      <c r="H115" s="42" t="s">
        <v>2</v>
      </c>
      <c r="I115" s="5" t="str">
        <f>'Tipps eintragen'!C315</f>
        <v>Heidenheim</v>
      </c>
      <c r="J115" s="6" t="str">
        <f>IF(ISNUMBER('Tipps eintragen'!D315),'Tipps eintragen'!D315,"")</f>
        <v/>
      </c>
      <c r="K115" s="1" t="s">
        <v>2</v>
      </c>
      <c r="L115" s="7" t="str">
        <f>IF(ISNUMBER('Tipps eintragen'!F315),'Tipps eintragen'!F315,"")</f>
        <v/>
      </c>
      <c r="N115" s="42"/>
      <c r="O115" s="43"/>
      <c r="Q115" s="4"/>
      <c r="S115" s="8"/>
      <c r="T115" s="8"/>
      <c r="U115" s="8"/>
      <c r="V115" s="8"/>
      <c r="W115" s="8"/>
      <c r="X115" s="8"/>
      <c r="Y115" s="8"/>
      <c r="Z115" s="8"/>
    </row>
    <row r="116" spans="1:26" ht="12.75" customHeight="1" x14ac:dyDescent="0.2">
      <c r="A116" s="5" t="str">
        <f>'Tipps eintragen'!A250</f>
        <v>Dortmund</v>
      </c>
      <c r="B116" s="42" t="s">
        <v>2</v>
      </c>
      <c r="C116" s="5" t="str">
        <f>'Tipps eintragen'!C250</f>
        <v>Union Berlin</v>
      </c>
      <c r="D116" s="6" t="str">
        <f>IF(ISNUMBER('Tipps eintragen'!D250),'Tipps eintragen'!D250,"")</f>
        <v/>
      </c>
      <c r="E116" s="1" t="s">
        <v>2</v>
      </c>
      <c r="F116" s="7" t="str">
        <f>IF(ISNUMBER('Tipps eintragen'!F250),'Tipps eintragen'!F250,"")</f>
        <v/>
      </c>
      <c r="G116" s="5" t="str">
        <f>'Tipps eintragen'!A316</f>
        <v>Leverkusen</v>
      </c>
      <c r="H116" s="42" t="s">
        <v>2</v>
      </c>
      <c r="I116" s="5" t="str">
        <f>'Tipps eintragen'!C316</f>
        <v>Union Berlin</v>
      </c>
      <c r="J116" s="6" t="str">
        <f>IF(ISNUMBER('Tipps eintragen'!D316),'Tipps eintragen'!D316,"")</f>
        <v/>
      </c>
      <c r="K116" s="1" t="s">
        <v>2</v>
      </c>
      <c r="L116" s="7" t="str">
        <f>IF(ISNUMBER('Tipps eintragen'!F316),'Tipps eintragen'!F316,"")</f>
        <v/>
      </c>
      <c r="M116" s="5" t="s">
        <v>13</v>
      </c>
      <c r="N116" s="42"/>
      <c r="O116" s="7" t="str">
        <f>IF(ISTEXT('Tipps eintragen'!D380),'Tipps eintragen'!D380,"")</f>
        <v/>
      </c>
      <c r="P116" s="6"/>
      <c r="Q116" s="6"/>
      <c r="R116" s="6"/>
      <c r="S116" s="8"/>
      <c r="T116" s="8"/>
      <c r="U116" s="8"/>
      <c r="V116" s="8"/>
      <c r="W116" s="8"/>
      <c r="X116" s="8"/>
      <c r="Y116" s="8"/>
      <c r="Z116" s="8"/>
    </row>
    <row r="117" spans="1:26" ht="12.75" customHeight="1" x14ac:dyDescent="0.2">
      <c r="A117" s="5" t="str">
        <f>'Tipps eintragen'!A251</f>
        <v>M´gladbach</v>
      </c>
      <c r="B117" s="42" t="s">
        <v>2</v>
      </c>
      <c r="C117" s="5" t="str">
        <f>'Tipps eintragen'!C251</f>
        <v>Augsburg</v>
      </c>
      <c r="D117" s="6" t="str">
        <f>IF(ISNUMBER('Tipps eintragen'!D251),'Tipps eintragen'!D251,"")</f>
        <v/>
      </c>
      <c r="E117" s="1" t="s">
        <v>2</v>
      </c>
      <c r="F117" s="7" t="str">
        <f>IF(ISNUMBER('Tipps eintragen'!F251),'Tipps eintragen'!F251,"")</f>
        <v/>
      </c>
      <c r="G117" s="5" t="str">
        <f>'Tipps eintragen'!A317</f>
        <v>Bochum</v>
      </c>
      <c r="H117" s="42" t="s">
        <v>2</v>
      </c>
      <c r="I117" s="5" t="str">
        <f>'Tipps eintragen'!C317</f>
        <v>Augsburg</v>
      </c>
      <c r="J117" s="6" t="str">
        <f>IF(ISNUMBER('Tipps eintragen'!D317),'Tipps eintragen'!D317,"")</f>
        <v/>
      </c>
      <c r="K117" s="1" t="s">
        <v>2</v>
      </c>
      <c r="L117" s="7" t="str">
        <f>IF(ISNUMBER('Tipps eintragen'!F317),'Tipps eintragen'!F317,"")</f>
        <v/>
      </c>
      <c r="M117" s="5" t="s">
        <v>13</v>
      </c>
      <c r="N117" s="42"/>
      <c r="O117" s="7" t="str">
        <f>IF(ISTEXT('Tipps eintragen'!D381),'Tipps eintragen'!D381,"")</f>
        <v/>
      </c>
      <c r="P117" s="6"/>
      <c r="Q117" s="6"/>
      <c r="R117" s="6"/>
      <c r="S117" s="8"/>
      <c r="T117" s="8"/>
      <c r="U117" s="8"/>
      <c r="V117" s="8"/>
      <c r="W117" s="8"/>
      <c r="X117" s="8"/>
      <c r="Y117" s="8"/>
      <c r="Z117" s="8"/>
    </row>
    <row r="118" spans="1:26" ht="12.75" customHeight="1" x14ac:dyDescent="0.2">
      <c r="A118" s="5" t="str">
        <f>'Tipps eintragen'!A252</f>
        <v>Hoffenheim</v>
      </c>
      <c r="B118" s="42" t="s">
        <v>2</v>
      </c>
      <c r="C118" s="5" t="str">
        <f>'Tipps eintragen'!C252</f>
        <v>Stuttgart</v>
      </c>
      <c r="D118" s="6" t="str">
        <f>IF(ISNUMBER('Tipps eintragen'!D252),'Tipps eintragen'!D252,"")</f>
        <v/>
      </c>
      <c r="E118" s="1" t="s">
        <v>2</v>
      </c>
      <c r="F118" s="7" t="str">
        <f>IF(ISNUMBER('Tipps eintragen'!F252),'Tipps eintragen'!F252,"")</f>
        <v/>
      </c>
      <c r="G118" s="5" t="str">
        <f>'Tipps eintragen'!A318</f>
        <v>Holstein</v>
      </c>
      <c r="H118" s="42" t="s">
        <v>2</v>
      </c>
      <c r="I118" s="5" t="str">
        <f>'Tipps eintragen'!C318</f>
        <v>St. Pauli</v>
      </c>
      <c r="J118" s="6" t="str">
        <f>IF(ISNUMBER('Tipps eintragen'!D318),'Tipps eintragen'!D318,"")</f>
        <v/>
      </c>
      <c r="K118" s="1" t="s">
        <v>2</v>
      </c>
      <c r="L118" s="7" t="str">
        <f>IF(ISNUMBER('Tipps eintragen'!F318),'Tipps eintragen'!F318,"")</f>
        <v/>
      </c>
      <c r="M118" s="5" t="s">
        <v>13</v>
      </c>
      <c r="N118" s="42"/>
      <c r="O118" s="7" t="str">
        <f>IF(ISTEXT('Tipps eintragen'!D382),'Tipps eintragen'!D382,"")</f>
        <v/>
      </c>
      <c r="P118" s="6"/>
      <c r="Q118" s="6"/>
      <c r="R118" s="6"/>
      <c r="S118" s="8"/>
      <c r="T118" s="8"/>
      <c r="U118" s="8"/>
      <c r="V118" s="8"/>
      <c r="W118" s="8"/>
      <c r="X118" s="8"/>
      <c r="Y118" s="8"/>
      <c r="Z118" s="8"/>
    </row>
    <row r="119" spans="1:26" ht="12.75" customHeight="1" x14ac:dyDescent="0.2">
      <c r="A119" s="5" t="str">
        <f>'Tipps eintragen'!A253</f>
        <v>Wolfsburg</v>
      </c>
      <c r="B119" s="42" t="s">
        <v>2</v>
      </c>
      <c r="C119" s="5" t="str">
        <f>'Tipps eintragen'!C253</f>
        <v>Bochum</v>
      </c>
      <c r="D119" s="6" t="str">
        <f>IF(ISNUMBER('Tipps eintragen'!D253),'Tipps eintragen'!D253,"")</f>
        <v/>
      </c>
      <c r="E119" s="1" t="s">
        <v>2</v>
      </c>
      <c r="F119" s="7" t="str">
        <f>IF(ISNUMBER('Tipps eintragen'!F253),'Tipps eintragen'!F253,"")</f>
        <v/>
      </c>
      <c r="G119" s="5" t="str">
        <f>'Tipps eintragen'!A319</f>
        <v>Stuttgart</v>
      </c>
      <c r="H119" s="42" t="s">
        <v>2</v>
      </c>
      <c r="I119" s="5" t="str">
        <f>'Tipps eintragen'!C319</f>
        <v>Bremen</v>
      </c>
      <c r="J119" s="6" t="str">
        <f>IF(ISNUMBER('Tipps eintragen'!D319),'Tipps eintragen'!D319,"")</f>
        <v/>
      </c>
      <c r="K119" s="1" t="s">
        <v>2</v>
      </c>
      <c r="L119" s="7" t="str">
        <f>IF(ISNUMBER('Tipps eintragen'!F319),'Tipps eintragen'!F319,"")</f>
        <v/>
      </c>
      <c r="N119" s="42"/>
      <c r="S119" s="8"/>
      <c r="T119" s="8"/>
      <c r="U119" s="8"/>
      <c r="V119" s="8"/>
      <c r="W119" s="8"/>
      <c r="X119" s="8"/>
      <c r="Y119" s="8"/>
      <c r="Z119" s="8"/>
    </row>
    <row r="120" spans="1:26" ht="12.75" customHeight="1" x14ac:dyDescent="0.2">
      <c r="A120" s="5" t="str">
        <f>'Tipps eintragen'!A254</f>
        <v>Bayern</v>
      </c>
      <c r="B120" s="42" t="s">
        <v>2</v>
      </c>
      <c r="C120" s="5" t="str">
        <f>'Tipps eintragen'!C254</f>
        <v>Frankfurt</v>
      </c>
      <c r="D120" s="6" t="str">
        <f>IF(ISNUMBER('Tipps eintragen'!D254),'Tipps eintragen'!D254,"")</f>
        <v/>
      </c>
      <c r="E120" s="1" t="s">
        <v>2</v>
      </c>
      <c r="F120" s="7" t="str">
        <f>IF(ISNUMBER('Tipps eintragen'!F254),'Tipps eintragen'!F254,"")</f>
        <v/>
      </c>
      <c r="G120" s="5" t="str">
        <f>'Tipps eintragen'!A320</f>
        <v>Bayern</v>
      </c>
      <c r="H120" s="42" t="s">
        <v>2</v>
      </c>
      <c r="I120" s="5" t="str">
        <f>'Tipps eintragen'!C320</f>
        <v>Dortmund</v>
      </c>
      <c r="J120" s="6" t="str">
        <f>IF(ISNUMBER('Tipps eintragen'!D320),'Tipps eintragen'!D320,"")</f>
        <v/>
      </c>
      <c r="K120" s="1" t="s">
        <v>2</v>
      </c>
      <c r="L120" s="7" t="str">
        <f>IF(ISNUMBER('Tipps eintragen'!F320),'Tipps eintragen'!F320,"")</f>
        <v/>
      </c>
      <c r="N120" s="42"/>
      <c r="O120" s="8"/>
      <c r="Q120" s="4"/>
      <c r="S120" s="8"/>
      <c r="T120" s="8"/>
      <c r="U120" s="8"/>
      <c r="V120" s="8"/>
      <c r="W120" s="8"/>
      <c r="X120" s="8"/>
      <c r="Y120" s="8"/>
      <c r="Z120" s="8"/>
    </row>
    <row r="121" spans="1:26" ht="12.75" customHeight="1" x14ac:dyDescent="0.2">
      <c r="A121" s="5" t="str">
        <f>'Tipps eintragen'!A255</f>
        <v>Leipzig</v>
      </c>
      <c r="B121" s="42" t="s">
        <v>2</v>
      </c>
      <c r="C121" s="5" t="str">
        <f>'Tipps eintragen'!C255</f>
        <v>Heidenheim</v>
      </c>
      <c r="D121" s="6" t="str">
        <f>IF(ISNUMBER('Tipps eintragen'!D255),'Tipps eintragen'!D255,"")</f>
        <v/>
      </c>
      <c r="E121" s="1" t="s">
        <v>2</v>
      </c>
      <c r="F121" s="7" t="str">
        <f>IF(ISNUMBER('Tipps eintragen'!F255),'Tipps eintragen'!F255,"")</f>
        <v/>
      </c>
      <c r="G121" s="5" t="str">
        <f>'Tipps eintragen'!A321</f>
        <v>Wolfsburg</v>
      </c>
      <c r="H121" s="42" t="s">
        <v>2</v>
      </c>
      <c r="I121" s="5" t="str">
        <f>'Tipps eintragen'!C321</f>
        <v>Leipzig</v>
      </c>
      <c r="J121" s="6" t="str">
        <f>IF(ISNUMBER('Tipps eintragen'!D321),'Tipps eintragen'!D321,"")</f>
        <v/>
      </c>
      <c r="K121" s="1" t="s">
        <v>2</v>
      </c>
      <c r="L121" s="7" t="str">
        <f>IF(ISNUMBER('Tipps eintragen'!F321),'Tipps eintragen'!F321,"")</f>
        <v/>
      </c>
      <c r="N121" s="42"/>
      <c r="O121" s="8"/>
      <c r="Q121" s="4"/>
      <c r="S121" s="8"/>
      <c r="T121" s="8"/>
      <c r="U121" s="8"/>
      <c r="V121" s="8"/>
      <c r="W121" s="8"/>
      <c r="X121" s="8"/>
      <c r="Y121" s="8"/>
      <c r="Z121" s="8"/>
    </row>
    <row r="122" spans="1:26" ht="12.75" customHeight="1" x14ac:dyDescent="0.2">
      <c r="A122" s="5" t="str">
        <f>'Tipps eintragen'!A256</f>
        <v>Holstein</v>
      </c>
      <c r="B122" s="42" t="s">
        <v>2</v>
      </c>
      <c r="C122" s="5" t="str">
        <f>'Tipps eintragen'!C256</f>
        <v>Leverkusen</v>
      </c>
      <c r="D122" s="6" t="str">
        <f>IF(ISNUMBER('Tipps eintragen'!D256),'Tipps eintragen'!D256,"")</f>
        <v/>
      </c>
      <c r="E122" s="1" t="s">
        <v>2</v>
      </c>
      <c r="F122" s="7" t="str">
        <f>IF(ISNUMBER('Tipps eintragen'!F256),'Tipps eintragen'!F256,"")</f>
        <v/>
      </c>
      <c r="G122" s="5" t="str">
        <f>'Tipps eintragen'!A322</f>
        <v>M´gladbach</v>
      </c>
      <c r="H122" s="42" t="s">
        <v>2</v>
      </c>
      <c r="I122" s="5" t="str">
        <f>'Tipps eintragen'!C322</f>
        <v>Freiburg</v>
      </c>
      <c r="J122" s="6" t="str">
        <f>IF(ISNUMBER('Tipps eintragen'!D322),'Tipps eintragen'!D322,"")</f>
        <v/>
      </c>
      <c r="K122" s="1" t="s">
        <v>2</v>
      </c>
      <c r="L122" s="7" t="str">
        <f>IF(ISNUMBER('Tipps eintragen'!F322),'Tipps eintragen'!F322,"")</f>
        <v/>
      </c>
      <c r="N122" s="42"/>
      <c r="Q122" s="4"/>
      <c r="S122" s="8"/>
      <c r="T122" s="8"/>
      <c r="U122" s="8"/>
      <c r="V122" s="8"/>
      <c r="W122" s="8"/>
      <c r="X122" s="8"/>
      <c r="Y122" s="8"/>
      <c r="Z122" s="8"/>
    </row>
    <row r="123" spans="1:26" x14ac:dyDescent="0.2">
      <c r="B123" s="2"/>
      <c r="S123" s="8"/>
      <c r="T123" s="8"/>
      <c r="U123" s="8"/>
      <c r="V123" s="8"/>
      <c r="W123" s="8"/>
      <c r="X123" s="8"/>
      <c r="Y123" s="8"/>
      <c r="Z123" s="8"/>
    </row>
    <row r="124" spans="1:26" x14ac:dyDescent="0.2">
      <c r="S124" s="8"/>
      <c r="T124" s="8"/>
      <c r="U124" s="8"/>
      <c r="V124" s="8"/>
      <c r="W124" s="8"/>
      <c r="X124" s="8"/>
      <c r="Y124" s="8"/>
      <c r="Z124" s="8"/>
    </row>
    <row r="125" spans="1:26" x14ac:dyDescent="0.2">
      <c r="S125" s="8"/>
      <c r="T125" s="8"/>
      <c r="U125" s="8"/>
      <c r="V125" s="8"/>
      <c r="W125" s="8"/>
      <c r="X125" s="8"/>
      <c r="Y125" s="8"/>
      <c r="Z125" s="8"/>
    </row>
    <row r="126" spans="1:26" x14ac:dyDescent="0.2">
      <c r="S126" s="8"/>
      <c r="T126" s="8"/>
      <c r="U126" s="8"/>
      <c r="V126" s="8"/>
      <c r="W126" s="8"/>
      <c r="X126" s="8"/>
      <c r="Y126" s="8"/>
      <c r="Z126" s="8"/>
    </row>
    <row r="127" spans="1:26" x14ac:dyDescent="0.2">
      <c r="S127" s="8"/>
      <c r="T127" s="8"/>
      <c r="U127" s="8"/>
      <c r="V127" s="8"/>
      <c r="W127" s="8"/>
      <c r="X127" s="8"/>
      <c r="Y127" s="8"/>
      <c r="Z127" s="8"/>
    </row>
    <row r="128" spans="1:26" x14ac:dyDescent="0.2">
      <c r="S128" s="8"/>
      <c r="T128" s="8"/>
      <c r="U128" s="8"/>
      <c r="V128" s="8"/>
      <c r="W128" s="8"/>
      <c r="X128" s="8"/>
      <c r="Y128" s="8"/>
      <c r="Z128" s="8"/>
    </row>
    <row r="129" spans="19:26" x14ac:dyDescent="0.2">
      <c r="S129" s="8"/>
      <c r="T129" s="8"/>
      <c r="U129" s="8"/>
      <c r="V129" s="8"/>
      <c r="W129" s="8"/>
      <c r="X129" s="8"/>
      <c r="Y129" s="8"/>
      <c r="Z129" s="8"/>
    </row>
    <row r="130" spans="19:26" x14ac:dyDescent="0.2">
      <c r="S130" s="8"/>
      <c r="T130" s="8"/>
      <c r="U130" s="8"/>
      <c r="V130" s="8"/>
      <c r="W130" s="8"/>
      <c r="X130" s="8"/>
      <c r="Y130" s="8"/>
      <c r="Z130" s="8"/>
    </row>
    <row r="131" spans="19:26" x14ac:dyDescent="0.2">
      <c r="S131" s="8"/>
      <c r="T131" s="8"/>
      <c r="U131" s="8"/>
      <c r="V131" s="8"/>
      <c r="W131" s="8"/>
      <c r="X131" s="8"/>
      <c r="Y131" s="8"/>
      <c r="Z131" s="8"/>
    </row>
    <row r="132" spans="19:26" x14ac:dyDescent="0.2">
      <c r="S132" s="8"/>
      <c r="T132" s="8"/>
      <c r="U132" s="8"/>
      <c r="V132" s="8"/>
      <c r="W132" s="8"/>
      <c r="X132" s="8"/>
      <c r="Y132" s="8"/>
      <c r="Z132" s="8"/>
    </row>
    <row r="133" spans="19:26" x14ac:dyDescent="0.2">
      <c r="S133" s="8"/>
      <c r="T133" s="8"/>
      <c r="U133" s="8"/>
      <c r="V133" s="8"/>
      <c r="W133" s="8"/>
      <c r="X133" s="8"/>
      <c r="Y133" s="8"/>
      <c r="Z133" s="8"/>
    </row>
    <row r="134" spans="19:26" x14ac:dyDescent="0.2">
      <c r="S134" s="8"/>
      <c r="T134" s="8"/>
      <c r="U134" s="8"/>
      <c r="V134" s="8"/>
      <c r="W134" s="8"/>
      <c r="X134" s="8"/>
      <c r="Y134" s="8"/>
      <c r="Z134" s="8"/>
    </row>
    <row r="135" spans="19:26" x14ac:dyDescent="0.2">
      <c r="S135" s="8"/>
      <c r="T135" s="8"/>
      <c r="U135" s="8"/>
      <c r="V135" s="8"/>
      <c r="W135" s="8"/>
      <c r="X135" s="8"/>
      <c r="Y135" s="8"/>
      <c r="Z135" s="8"/>
    </row>
    <row r="136" spans="19:26" x14ac:dyDescent="0.2">
      <c r="S136" s="8"/>
      <c r="T136" s="8"/>
      <c r="U136" s="8"/>
      <c r="V136" s="8"/>
      <c r="W136" s="8"/>
      <c r="X136" s="8"/>
      <c r="Y136" s="8"/>
      <c r="Z136" s="8"/>
    </row>
    <row r="137" spans="19:26" x14ac:dyDescent="0.2">
      <c r="S137" s="8"/>
      <c r="T137" s="8"/>
      <c r="U137" s="8"/>
      <c r="V137" s="8"/>
      <c r="W137" s="8"/>
      <c r="X137" s="8"/>
      <c r="Y137" s="8"/>
      <c r="Z137" s="8"/>
    </row>
    <row r="138" spans="19:26" x14ac:dyDescent="0.2">
      <c r="S138" s="8"/>
      <c r="T138" s="8"/>
      <c r="U138" s="8"/>
      <c r="V138" s="8"/>
      <c r="W138" s="8"/>
      <c r="X138" s="8"/>
      <c r="Y138" s="8"/>
      <c r="Z138" s="8"/>
    </row>
    <row r="139" spans="19:26" x14ac:dyDescent="0.2">
      <c r="S139" s="8"/>
      <c r="T139" s="8"/>
      <c r="U139" s="8"/>
      <c r="V139" s="8"/>
      <c r="W139" s="8"/>
      <c r="X139" s="8"/>
      <c r="Y139" s="8"/>
      <c r="Z139" s="8"/>
    </row>
    <row r="140" spans="19:26" x14ac:dyDescent="0.2">
      <c r="S140" s="8"/>
      <c r="T140" s="8"/>
      <c r="U140" s="8"/>
      <c r="V140" s="8"/>
      <c r="W140" s="8"/>
      <c r="X140" s="8"/>
      <c r="Y140" s="8"/>
      <c r="Z140" s="8"/>
    </row>
    <row r="141" spans="19:26" x14ac:dyDescent="0.2">
      <c r="S141" s="8"/>
      <c r="T141" s="8"/>
      <c r="U141" s="8"/>
      <c r="V141" s="8"/>
      <c r="W141" s="8"/>
      <c r="X141" s="8"/>
      <c r="Y141" s="8"/>
      <c r="Z141" s="8"/>
    </row>
    <row r="142" spans="19:26" x14ac:dyDescent="0.2">
      <c r="S142" s="8"/>
      <c r="T142" s="8"/>
      <c r="U142" s="8"/>
      <c r="V142" s="8"/>
      <c r="W142" s="8"/>
      <c r="X142" s="8"/>
      <c r="Y142" s="8"/>
      <c r="Z142" s="8"/>
    </row>
    <row r="143" spans="19:26" x14ac:dyDescent="0.2">
      <c r="S143" s="8"/>
      <c r="T143" s="8"/>
      <c r="U143" s="8"/>
      <c r="V143" s="8"/>
      <c r="W143" s="8"/>
      <c r="X143" s="8"/>
      <c r="Y143" s="8"/>
      <c r="Z143" s="8"/>
    </row>
    <row r="144" spans="19:26" x14ac:dyDescent="0.2">
      <c r="S144" s="8"/>
      <c r="T144" s="8"/>
      <c r="U144" s="8"/>
      <c r="V144" s="8"/>
      <c r="W144" s="8"/>
      <c r="X144" s="8"/>
      <c r="Y144" s="8"/>
      <c r="Z144" s="8"/>
    </row>
    <row r="145" spans="19:26" x14ac:dyDescent="0.2">
      <c r="S145" s="8"/>
      <c r="T145" s="8"/>
      <c r="U145" s="8"/>
      <c r="V145" s="8"/>
      <c r="W145" s="8"/>
      <c r="X145" s="8"/>
      <c r="Y145" s="8"/>
      <c r="Z145" s="8"/>
    </row>
    <row r="146" spans="19:26" x14ac:dyDescent="0.2">
      <c r="S146" s="8"/>
      <c r="T146" s="8"/>
      <c r="U146" s="8"/>
      <c r="V146" s="8"/>
      <c r="W146" s="8"/>
      <c r="X146" s="8"/>
      <c r="Y146" s="8"/>
      <c r="Z146" s="8"/>
    </row>
    <row r="147" spans="19:26" x14ac:dyDescent="0.2">
      <c r="S147" s="8"/>
      <c r="T147" s="8"/>
      <c r="U147" s="8"/>
      <c r="V147" s="8"/>
      <c r="W147" s="8"/>
      <c r="X147" s="8"/>
      <c r="Y147" s="8"/>
      <c r="Z147" s="8"/>
    </row>
    <row r="148" spans="19:26" x14ac:dyDescent="0.2">
      <c r="S148" s="8"/>
      <c r="T148" s="8"/>
      <c r="U148" s="8"/>
      <c r="V148" s="8"/>
      <c r="W148" s="8"/>
      <c r="X148" s="8"/>
      <c r="Y148" s="8"/>
      <c r="Z148" s="8"/>
    </row>
    <row r="149" spans="19:26" x14ac:dyDescent="0.2">
      <c r="S149" s="8"/>
      <c r="T149" s="8"/>
      <c r="U149" s="8"/>
      <c r="V149" s="8"/>
      <c r="W149" s="8"/>
      <c r="X149" s="8"/>
      <c r="Y149" s="8"/>
      <c r="Z149" s="8"/>
    </row>
    <row r="150" spans="19:26" x14ac:dyDescent="0.2">
      <c r="S150" s="8"/>
      <c r="T150" s="8"/>
      <c r="U150" s="8"/>
      <c r="V150" s="8"/>
      <c r="W150" s="8"/>
      <c r="X150" s="8"/>
      <c r="Y150" s="8"/>
      <c r="Z150" s="8"/>
    </row>
    <row r="189" spans="2:2" x14ac:dyDescent="0.2">
      <c r="B189" s="2"/>
    </row>
    <row r="244" spans="2:2" x14ac:dyDescent="0.2">
      <c r="B244" s="2"/>
    </row>
  </sheetData>
  <sheetProtection algorithmName="SHA-512" hashValue="HjDIW5GQvOx6ki2/9CfDb8rqmLY3OoE1nXS5spr563Hpy5juQQIUdwg+AkHGgZy3ICN88poV3l925T7Tns2ETQ==" saltValue="xvEn2fQOrnEJ2SDlUk1xKQ==" spinCount="100000" sheet="1" selectLockedCells="1"/>
  <mergeCells count="36">
    <mergeCell ref="A2:F2"/>
    <mergeCell ref="A12:F12"/>
    <mergeCell ref="A22:F22"/>
    <mergeCell ref="G2:L2"/>
    <mergeCell ref="M2:R2"/>
    <mergeCell ref="G12:L12"/>
    <mergeCell ref="M12:R12"/>
    <mergeCell ref="G22:L22"/>
    <mergeCell ref="M22:R22"/>
    <mergeCell ref="A32:F32"/>
    <mergeCell ref="G32:L32"/>
    <mergeCell ref="M32:R32"/>
    <mergeCell ref="A42:F42"/>
    <mergeCell ref="G42:L42"/>
    <mergeCell ref="M42:R42"/>
    <mergeCell ref="A52:F52"/>
    <mergeCell ref="G52:L52"/>
    <mergeCell ref="M52:R52"/>
    <mergeCell ref="A63:F63"/>
    <mergeCell ref="G63:L63"/>
    <mergeCell ref="M63:R63"/>
    <mergeCell ref="A73:F73"/>
    <mergeCell ref="G73:L73"/>
    <mergeCell ref="M73:R73"/>
    <mergeCell ref="A83:F83"/>
    <mergeCell ref="G83:L83"/>
    <mergeCell ref="M83:R83"/>
    <mergeCell ref="A113:F113"/>
    <mergeCell ref="G113:L113"/>
    <mergeCell ref="M113:R113"/>
    <mergeCell ref="A93:F93"/>
    <mergeCell ref="G93:L93"/>
    <mergeCell ref="M93:R93"/>
    <mergeCell ref="A103:F103"/>
    <mergeCell ref="G103:L103"/>
    <mergeCell ref="M103:R103"/>
  </mergeCells>
  <phoneticPr fontId="0" type="noConversion"/>
  <pageMargins left="0.27559055118110237" right="0.19685039370078741" top="0.39370078740157483" bottom="0.39370078740157483" header="7.874015748031496E-2" footer="0"/>
  <pageSetup paperSize="9" fitToHeight="2" orientation="portrait" r:id="rId1"/>
  <headerFooter alignWithMargins="0"/>
  <rowBreaks count="1" manualBreakCount="1">
    <brk id="61" max="17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>
    <tabColor theme="0" tint="-0.249977111117893"/>
    <pageSetUpPr fitToPage="1"/>
  </sheetPr>
  <dimension ref="A1:O409"/>
  <sheetViews>
    <sheetView zoomScaleNormal="100" workbookViewId="0">
      <pane ySplit="2" topLeftCell="A3" activePane="bottomLeft" state="frozen"/>
      <selection pane="bottomLeft" activeCell="D4" sqref="D4"/>
    </sheetView>
  </sheetViews>
  <sheetFormatPr baseColWidth="10" defaultRowHeight="12.75" x14ac:dyDescent="0.2"/>
  <cols>
    <col min="1" max="1" width="16.28515625" style="5" bestFit="1" customWidth="1"/>
    <col min="2" max="2" width="1.5703125" style="5" bestFit="1" customWidth="1"/>
    <col min="3" max="3" width="19" style="5" customWidth="1"/>
    <col min="4" max="4" width="4.7109375" style="5" customWidth="1"/>
    <col min="5" max="5" width="1.5703125" style="5" bestFit="1" customWidth="1"/>
    <col min="6" max="7" width="4" style="5" customWidth="1"/>
    <col min="8" max="8" width="4" style="65" customWidth="1"/>
    <col min="9" max="9" width="1.5703125" style="5" bestFit="1" customWidth="1"/>
    <col min="10" max="11" width="4" style="43" customWidth="1"/>
    <col min="12" max="12" width="7.28515625" style="65" bestFit="1" customWidth="1"/>
    <col min="13" max="13" width="12.85546875" style="65" bestFit="1" customWidth="1"/>
    <col min="14" max="14" width="8" style="65" bestFit="1" customWidth="1"/>
    <col min="15" max="16384" width="11.42578125" style="5"/>
  </cols>
  <sheetData>
    <row r="1" spans="1:14" s="12" customFormat="1" ht="18.75" thickTop="1" x14ac:dyDescent="0.25">
      <c r="A1" s="95" t="s">
        <v>40</v>
      </c>
      <c r="B1" s="95"/>
      <c r="C1" s="95"/>
      <c r="D1" s="139">
        <f>SUM(N13:N376)+SUM(L395:L398)</f>
        <v>0</v>
      </c>
      <c r="E1" s="139"/>
      <c r="F1" s="139"/>
      <c r="G1" s="95"/>
      <c r="H1" s="96"/>
      <c r="I1" s="95"/>
      <c r="J1" s="97"/>
      <c r="K1" s="97"/>
      <c r="L1" s="96"/>
      <c r="M1" s="96"/>
      <c r="N1" s="98"/>
    </row>
    <row r="2" spans="1:14" s="1" customFormat="1" ht="36.75" customHeight="1" thickBot="1" x14ac:dyDescent="0.25">
      <c r="A2" s="143" t="s">
        <v>44</v>
      </c>
      <c r="B2" s="143"/>
      <c r="C2" s="144"/>
      <c r="D2" s="136" t="s">
        <v>7</v>
      </c>
      <c r="E2" s="137"/>
      <c r="F2" s="137"/>
      <c r="G2" s="138"/>
      <c r="H2" s="136" t="s">
        <v>8</v>
      </c>
      <c r="I2" s="137"/>
      <c r="J2" s="137"/>
      <c r="K2" s="138"/>
      <c r="L2" s="99" t="s">
        <v>9</v>
      </c>
      <c r="M2" s="99" t="s">
        <v>10</v>
      </c>
      <c r="N2" s="100" t="s">
        <v>11</v>
      </c>
    </row>
    <row r="3" spans="1:14" s="15" customFormat="1" ht="16.5" thickTop="1" x14ac:dyDescent="0.25">
      <c r="A3" s="148" t="str">
        <f>'Tipps eintragen'!A5</f>
        <v>1. Spieltag (23.-25-08.2024)</v>
      </c>
      <c r="B3" s="148"/>
      <c r="C3" s="149"/>
      <c r="D3" s="14"/>
      <c r="E3" s="13"/>
      <c r="F3" s="13"/>
      <c r="G3" s="114"/>
      <c r="H3" s="61"/>
      <c r="I3" s="29"/>
      <c r="J3" s="35"/>
      <c r="K3" s="114"/>
      <c r="L3" s="70"/>
      <c r="M3" s="70"/>
      <c r="N3" s="77"/>
    </row>
    <row r="4" spans="1:14" x14ac:dyDescent="0.2">
      <c r="A4" s="24" t="str">
        <f>'Tipps eintragen'!A6</f>
        <v>M´gladbach</v>
      </c>
      <c r="B4" s="25" t="s">
        <v>72</v>
      </c>
      <c r="C4" s="24" t="str">
        <f>'Tipps eintragen'!C6</f>
        <v>Leverkusen</v>
      </c>
      <c r="D4" s="22"/>
      <c r="E4" s="16" t="s">
        <v>2</v>
      </c>
      <c r="F4" s="21"/>
      <c r="G4" s="115" t="str">
        <f>IF(AND(ISNUMBER(D4),ISNUMBER(F4)),IF(D4&gt;F4,1,IF(D4=F4,0,2)),"")</f>
        <v/>
      </c>
      <c r="H4" s="62" t="str">
        <f>IF(ISNUMBER('Tipps eintragen'!D6),'Tipps eintragen'!D6,"")</f>
        <v/>
      </c>
      <c r="I4" s="16" t="s">
        <v>2</v>
      </c>
      <c r="J4" s="60" t="str">
        <f>IF(ISNUMBER('Tipps eintragen'!F6),'Tipps eintragen'!F6,"")</f>
        <v/>
      </c>
      <c r="K4" s="115" t="str">
        <f>IF(AND(ISNUMBER(H4),ISNUMBER(J4)),IF(H4&gt;J4,1,IF(H4=J4,0,2)),"")</f>
        <v/>
      </c>
      <c r="L4" s="65">
        <f>IF(ISNUMBER(K4),IF(G4=K4,IF(K4=2,Pkte_AS,IF(K4=1,Pkte_HS,Pkte_U)),0),0)</f>
        <v>0</v>
      </c>
      <c r="M4" s="65">
        <f t="shared" ref="M4:M12" si="0">IF(AND(ISNUMBER(G4),ISNUMBER(K4)),IF(AND(D4=H4,F4=J4),2,0),0)</f>
        <v>0</v>
      </c>
      <c r="N4" s="68"/>
    </row>
    <row r="5" spans="1:14" x14ac:dyDescent="0.2">
      <c r="A5" s="24" t="str">
        <f>'Tipps eintragen'!A7</f>
        <v>Hoffenheim</v>
      </c>
      <c r="B5" s="25" t="s">
        <v>72</v>
      </c>
      <c r="C5" s="24" t="str">
        <f>'Tipps eintragen'!C7</f>
        <v>Holstein</v>
      </c>
      <c r="D5" s="22"/>
      <c r="E5" s="16" t="s">
        <v>2</v>
      </c>
      <c r="F5" s="21"/>
      <c r="G5" s="115" t="str">
        <f t="shared" ref="G5:G36" si="1">IF(OR(ISBLANK(D5),ISBLANK(F5))," ",IF(D5&gt;F5,1,IF(D5=F5,0,2)))</f>
        <v xml:space="preserve"> </v>
      </c>
      <c r="H5" s="62" t="str">
        <f>IF(ISNUMBER('Tipps eintragen'!D7),'Tipps eintragen'!D7,"")</f>
        <v/>
      </c>
      <c r="I5" s="16" t="s">
        <v>2</v>
      </c>
      <c r="J5" s="60" t="str">
        <f>IF(ISNUMBER('Tipps eintragen'!F7),'Tipps eintragen'!F7,"")</f>
        <v/>
      </c>
      <c r="K5" s="115" t="str">
        <f t="shared" ref="K5:K68" si="2">IF(AND(ISNUMBER(H5),ISNUMBER(J5)),IF(H5&gt;J5,1,IF(H5=J5,0,2)),"")</f>
        <v/>
      </c>
      <c r="L5" s="65">
        <f t="shared" ref="L5:L12" si="3">IF(ISNUMBER(K5),IF(G5=K5,IF(K5=2,Pkte_AS,IF(K5=1,Pkte_HS,Pkte_U)),0),0)</f>
        <v>0</v>
      </c>
      <c r="M5" s="65">
        <f t="shared" si="0"/>
        <v>0</v>
      </c>
      <c r="N5" s="68"/>
    </row>
    <row r="6" spans="1:14" x14ac:dyDescent="0.2">
      <c r="A6" s="24" t="str">
        <f>'Tipps eintragen'!A8</f>
        <v>Freiburg</v>
      </c>
      <c r="B6" s="25" t="s">
        <v>72</v>
      </c>
      <c r="C6" s="24" t="str">
        <f>'Tipps eintragen'!C8</f>
        <v>Stuttgart</v>
      </c>
      <c r="D6" s="22"/>
      <c r="E6" s="16" t="s">
        <v>2</v>
      </c>
      <c r="F6" s="21"/>
      <c r="G6" s="115" t="str">
        <f t="shared" si="1"/>
        <v xml:space="preserve"> </v>
      </c>
      <c r="H6" s="62" t="str">
        <f>IF(ISNUMBER('Tipps eintragen'!D8),'Tipps eintragen'!D8,"")</f>
        <v/>
      </c>
      <c r="I6" s="16" t="s">
        <v>2</v>
      </c>
      <c r="J6" s="60" t="str">
        <f>IF(ISNUMBER('Tipps eintragen'!F8),'Tipps eintragen'!F8,"")</f>
        <v/>
      </c>
      <c r="K6" s="115" t="str">
        <f t="shared" si="2"/>
        <v/>
      </c>
      <c r="L6" s="65">
        <f t="shared" si="3"/>
        <v>0</v>
      </c>
      <c r="M6" s="65">
        <f t="shared" si="0"/>
        <v>0</v>
      </c>
      <c r="N6" s="68"/>
    </row>
    <row r="7" spans="1:14" x14ac:dyDescent="0.2">
      <c r="A7" s="24" t="str">
        <f>'Tipps eintragen'!A9</f>
        <v>Dortmund</v>
      </c>
      <c r="B7" s="25" t="s">
        <v>72</v>
      </c>
      <c r="C7" s="24" t="str">
        <f>'Tipps eintragen'!C9</f>
        <v>Frankfurt</v>
      </c>
      <c r="D7" s="22"/>
      <c r="E7" s="16" t="s">
        <v>2</v>
      </c>
      <c r="F7" s="21"/>
      <c r="G7" s="115" t="str">
        <f t="shared" si="1"/>
        <v xml:space="preserve"> </v>
      </c>
      <c r="H7" s="62" t="str">
        <f>IF(ISNUMBER('Tipps eintragen'!D9),'Tipps eintragen'!D9,"")</f>
        <v/>
      </c>
      <c r="I7" s="16" t="s">
        <v>2</v>
      </c>
      <c r="J7" s="60" t="str">
        <f>IF(ISNUMBER('Tipps eintragen'!F9),'Tipps eintragen'!F9,"")</f>
        <v/>
      </c>
      <c r="K7" s="115" t="str">
        <f t="shared" si="2"/>
        <v/>
      </c>
      <c r="L7" s="65">
        <f t="shared" si="3"/>
        <v>0</v>
      </c>
      <c r="M7" s="65">
        <f t="shared" si="0"/>
        <v>0</v>
      </c>
      <c r="N7" s="68"/>
    </row>
    <row r="8" spans="1:14" x14ac:dyDescent="0.2">
      <c r="A8" s="24" t="str">
        <f>'Tipps eintragen'!A10</f>
        <v>Augsburg</v>
      </c>
      <c r="B8" s="25" t="s">
        <v>72</v>
      </c>
      <c r="C8" s="24" t="str">
        <f>'Tipps eintragen'!C10</f>
        <v>Bremen</v>
      </c>
      <c r="D8" s="22"/>
      <c r="E8" s="16" t="s">
        <v>2</v>
      </c>
      <c r="F8" s="21"/>
      <c r="G8" s="115" t="str">
        <f t="shared" si="1"/>
        <v xml:space="preserve"> </v>
      </c>
      <c r="H8" s="62" t="str">
        <f>IF(ISNUMBER('Tipps eintragen'!D10),'Tipps eintragen'!D10,"")</f>
        <v/>
      </c>
      <c r="I8" s="16" t="s">
        <v>2</v>
      </c>
      <c r="J8" s="60" t="str">
        <f>IF(ISNUMBER('Tipps eintragen'!F10),'Tipps eintragen'!F10,"")</f>
        <v/>
      </c>
      <c r="K8" s="115" t="str">
        <f t="shared" si="2"/>
        <v/>
      </c>
      <c r="L8" s="65">
        <f t="shared" si="3"/>
        <v>0</v>
      </c>
      <c r="M8" s="65">
        <f t="shared" si="0"/>
        <v>0</v>
      </c>
      <c r="N8" s="68"/>
    </row>
    <row r="9" spans="1:14" x14ac:dyDescent="0.2">
      <c r="A9" s="24" t="str">
        <f>'Tipps eintragen'!A11</f>
        <v>Leipzig</v>
      </c>
      <c r="B9" s="25" t="s">
        <v>72</v>
      </c>
      <c r="C9" s="24" t="str">
        <f>'Tipps eintragen'!C11</f>
        <v>Bochum</v>
      </c>
      <c r="D9" s="22"/>
      <c r="E9" s="16" t="s">
        <v>2</v>
      </c>
      <c r="F9" s="21"/>
      <c r="G9" s="115" t="str">
        <f t="shared" si="1"/>
        <v xml:space="preserve"> </v>
      </c>
      <c r="H9" s="62" t="str">
        <f>IF(ISNUMBER('Tipps eintragen'!D11),'Tipps eintragen'!D11,"")</f>
        <v/>
      </c>
      <c r="I9" s="16" t="s">
        <v>2</v>
      </c>
      <c r="J9" s="60" t="str">
        <f>IF(ISNUMBER('Tipps eintragen'!F11),'Tipps eintragen'!F11,"")</f>
        <v/>
      </c>
      <c r="K9" s="115" t="str">
        <f t="shared" si="2"/>
        <v/>
      </c>
      <c r="L9" s="65">
        <f t="shared" si="3"/>
        <v>0</v>
      </c>
      <c r="M9" s="65">
        <f t="shared" si="0"/>
        <v>0</v>
      </c>
      <c r="N9" s="68"/>
    </row>
    <row r="10" spans="1:14" x14ac:dyDescent="0.2">
      <c r="A10" s="24" t="str">
        <f>'Tipps eintragen'!A12</f>
        <v>Mainz</v>
      </c>
      <c r="B10" s="25" t="s">
        <v>72</v>
      </c>
      <c r="C10" s="24" t="str">
        <f>'Tipps eintragen'!C12</f>
        <v>Union Berlin</v>
      </c>
      <c r="D10" s="22"/>
      <c r="E10" s="16" t="s">
        <v>2</v>
      </c>
      <c r="F10" s="21"/>
      <c r="G10" s="115" t="str">
        <f t="shared" si="1"/>
        <v xml:space="preserve"> </v>
      </c>
      <c r="H10" s="62" t="str">
        <f>IF(ISNUMBER('Tipps eintragen'!D12),'Tipps eintragen'!D12,"")</f>
        <v/>
      </c>
      <c r="I10" s="16" t="s">
        <v>2</v>
      </c>
      <c r="J10" s="60" t="str">
        <f>IF(ISNUMBER('Tipps eintragen'!F12),'Tipps eintragen'!F12,"")</f>
        <v/>
      </c>
      <c r="K10" s="115" t="str">
        <f t="shared" si="2"/>
        <v/>
      </c>
      <c r="L10" s="65">
        <f t="shared" si="3"/>
        <v>0</v>
      </c>
      <c r="M10" s="65">
        <f t="shared" si="0"/>
        <v>0</v>
      </c>
      <c r="N10" s="68"/>
    </row>
    <row r="11" spans="1:14" x14ac:dyDescent="0.2">
      <c r="A11" s="24" t="str">
        <f>'Tipps eintragen'!A13</f>
        <v>St. Pauli</v>
      </c>
      <c r="B11" s="25" t="s">
        <v>72</v>
      </c>
      <c r="C11" s="24" t="str">
        <f>'Tipps eintragen'!C13</f>
        <v>Heidenheim</v>
      </c>
      <c r="D11" s="22"/>
      <c r="E11" s="16" t="s">
        <v>2</v>
      </c>
      <c r="F11" s="21"/>
      <c r="G11" s="115" t="str">
        <f t="shared" si="1"/>
        <v xml:space="preserve"> </v>
      </c>
      <c r="H11" s="62" t="str">
        <f>IF(ISNUMBER('Tipps eintragen'!D13),'Tipps eintragen'!D13,"")</f>
        <v/>
      </c>
      <c r="I11" s="16" t="s">
        <v>2</v>
      </c>
      <c r="J11" s="60" t="str">
        <f>IF(ISNUMBER('Tipps eintragen'!F13),'Tipps eintragen'!F13,"")</f>
        <v/>
      </c>
      <c r="K11" s="115" t="str">
        <f t="shared" si="2"/>
        <v/>
      </c>
      <c r="L11" s="65">
        <f t="shared" si="3"/>
        <v>0</v>
      </c>
      <c r="M11" s="65">
        <f t="shared" si="0"/>
        <v>0</v>
      </c>
      <c r="N11" s="68"/>
    </row>
    <row r="12" spans="1:14" x14ac:dyDescent="0.2">
      <c r="A12" s="24" t="str">
        <f>'Tipps eintragen'!A14</f>
        <v>Wolfsburg</v>
      </c>
      <c r="B12" s="25" t="s">
        <v>72</v>
      </c>
      <c r="C12" s="24" t="str">
        <f>'Tipps eintragen'!C14</f>
        <v>Bayern</v>
      </c>
      <c r="D12" s="22"/>
      <c r="E12" s="16" t="s">
        <v>2</v>
      </c>
      <c r="F12" s="21"/>
      <c r="G12" s="115" t="str">
        <f t="shared" si="1"/>
        <v xml:space="preserve"> </v>
      </c>
      <c r="H12" s="62" t="str">
        <f>IF(ISNUMBER('Tipps eintragen'!D14),'Tipps eintragen'!D14,"")</f>
        <v/>
      </c>
      <c r="I12" s="16" t="s">
        <v>2</v>
      </c>
      <c r="J12" s="60" t="str">
        <f>IF(ISNUMBER('Tipps eintragen'!F14),'Tipps eintragen'!F14,"")</f>
        <v/>
      </c>
      <c r="K12" s="115" t="str">
        <f t="shared" si="2"/>
        <v/>
      </c>
      <c r="L12" s="65">
        <f t="shared" si="3"/>
        <v>0</v>
      </c>
      <c r="M12" s="65">
        <f t="shared" si="0"/>
        <v>0</v>
      </c>
      <c r="N12" s="68"/>
    </row>
    <row r="13" spans="1:14" ht="13.5" thickBot="1" x14ac:dyDescent="0.25">
      <c r="A13" s="17"/>
      <c r="B13" s="18"/>
      <c r="C13" s="17"/>
      <c r="D13" s="19"/>
      <c r="E13" s="18" t="s">
        <v>0</v>
      </c>
      <c r="F13" s="17"/>
      <c r="G13" s="115" t="str">
        <f t="shared" si="1"/>
        <v xml:space="preserve"> </v>
      </c>
      <c r="H13" s="63" t="str">
        <f>IF(ISNUMBER('Tipps eintragen'!D15),'Tipps eintragen'!D15,"")</f>
        <v/>
      </c>
      <c r="I13" s="18" t="s">
        <v>0</v>
      </c>
      <c r="J13" s="34" t="str">
        <f>IF(ISNUMBER('Tipps eintragen'!F15),'Tipps eintragen'!F15,"")</f>
        <v/>
      </c>
      <c r="K13" s="115" t="str">
        <f t="shared" si="2"/>
        <v/>
      </c>
      <c r="L13" s="63"/>
      <c r="M13" s="63"/>
      <c r="N13" s="69">
        <f>SUM(L4:M12)</f>
        <v>0</v>
      </c>
    </row>
    <row r="14" spans="1:14" s="15" customFormat="1" ht="15.75" x14ac:dyDescent="0.25">
      <c r="A14" s="148" t="str">
        <f>'Tipps eintragen'!A16</f>
        <v>2. Spieltag (30.08.-01.09.2024)</v>
      </c>
      <c r="B14" s="148"/>
      <c r="C14" s="149"/>
      <c r="D14" s="14"/>
      <c r="E14" s="13" t="s">
        <v>0</v>
      </c>
      <c r="F14" s="13"/>
      <c r="G14" s="116" t="str">
        <f t="shared" si="1"/>
        <v xml:space="preserve"> </v>
      </c>
      <c r="H14" s="62" t="str">
        <f>IF(ISNUMBER('Tipps eintragen'!D16),'Tipps eintragen'!D16,"")</f>
        <v/>
      </c>
      <c r="I14" s="13" t="s">
        <v>0</v>
      </c>
      <c r="J14" s="60" t="str">
        <f>IF(ISNUMBER('Tipps eintragen'!F16),'Tipps eintragen'!F16,"")</f>
        <v/>
      </c>
      <c r="K14" s="116" t="str">
        <f t="shared" si="2"/>
        <v/>
      </c>
      <c r="L14" s="70"/>
      <c r="M14" s="65"/>
      <c r="N14" s="67"/>
    </row>
    <row r="15" spans="1:14" x14ac:dyDescent="0.2">
      <c r="A15" s="24" t="str">
        <f>'Tipps eintragen'!A17</f>
        <v>Union Berlin</v>
      </c>
      <c r="B15" s="25" t="s">
        <v>72</v>
      </c>
      <c r="C15" s="24" t="str">
        <f>'Tipps eintragen'!C17</f>
        <v>St. Pauli</v>
      </c>
      <c r="D15" s="22"/>
      <c r="E15" s="16" t="s">
        <v>2</v>
      </c>
      <c r="F15" s="21"/>
      <c r="G15" s="115" t="str">
        <f t="shared" si="1"/>
        <v xml:space="preserve"> </v>
      </c>
      <c r="H15" s="62" t="str">
        <f>IF(ISNUMBER('Tipps eintragen'!D17),'Tipps eintragen'!D17,"")</f>
        <v/>
      </c>
      <c r="I15" s="16" t="s">
        <v>2</v>
      </c>
      <c r="J15" s="60" t="str">
        <f>IF(ISNUMBER('Tipps eintragen'!F17),'Tipps eintragen'!F17,"")</f>
        <v/>
      </c>
      <c r="K15" s="115" t="str">
        <f t="shared" si="2"/>
        <v/>
      </c>
      <c r="L15" s="65">
        <f t="shared" ref="L15:L23" si="4">IF(ISNUMBER(K15),IF(G15=K15,IF(K15=2,Pkte_AS,IF(K15=1,Pkte_HS,Pkte_U)),0),0)</f>
        <v>0</v>
      </c>
      <c r="M15" s="65">
        <f t="shared" ref="M15:M23" si="5">IF(AND(ISNUMBER(G15),ISNUMBER(K15)),IF(AND(D15=H15,F15=J15),2,0),0)</f>
        <v>0</v>
      </c>
      <c r="N15" s="68"/>
    </row>
    <row r="16" spans="1:14" x14ac:dyDescent="0.2">
      <c r="A16" s="24" t="str">
        <f>'Tipps eintragen'!A18</f>
        <v>Bremen</v>
      </c>
      <c r="B16" s="25" t="s">
        <v>72</v>
      </c>
      <c r="C16" s="24" t="str">
        <f>'Tipps eintragen'!C18</f>
        <v>Dortmund</v>
      </c>
      <c r="D16" s="22"/>
      <c r="E16" s="16" t="s">
        <v>2</v>
      </c>
      <c r="F16" s="21"/>
      <c r="G16" s="115" t="str">
        <f t="shared" si="1"/>
        <v xml:space="preserve"> </v>
      </c>
      <c r="H16" s="62" t="str">
        <f>IF(ISNUMBER('Tipps eintragen'!D18),'Tipps eintragen'!D18,"")</f>
        <v/>
      </c>
      <c r="I16" s="16" t="s">
        <v>2</v>
      </c>
      <c r="J16" s="60" t="str">
        <f>IF(ISNUMBER('Tipps eintragen'!F18),'Tipps eintragen'!F18,"")</f>
        <v/>
      </c>
      <c r="K16" s="115" t="str">
        <f t="shared" si="2"/>
        <v/>
      </c>
      <c r="L16" s="65">
        <f t="shared" si="4"/>
        <v>0</v>
      </c>
      <c r="M16" s="65">
        <f t="shared" si="5"/>
        <v>0</v>
      </c>
      <c r="N16" s="68"/>
    </row>
    <row r="17" spans="1:14" x14ac:dyDescent="0.2">
      <c r="A17" s="24" t="str">
        <f>'Tipps eintragen'!A19</f>
        <v>Holstein</v>
      </c>
      <c r="B17" s="25" t="s">
        <v>72</v>
      </c>
      <c r="C17" s="24" t="str">
        <f>'Tipps eintragen'!C19</f>
        <v>Wolfsburg</v>
      </c>
      <c r="D17" s="22"/>
      <c r="E17" s="16" t="s">
        <v>2</v>
      </c>
      <c r="F17" s="21"/>
      <c r="G17" s="115" t="str">
        <f t="shared" si="1"/>
        <v xml:space="preserve"> </v>
      </c>
      <c r="H17" s="62" t="str">
        <f>IF(ISNUMBER('Tipps eintragen'!D19),'Tipps eintragen'!D19,"")</f>
        <v/>
      </c>
      <c r="I17" s="16" t="s">
        <v>2</v>
      </c>
      <c r="J17" s="60" t="str">
        <f>IF(ISNUMBER('Tipps eintragen'!F19),'Tipps eintragen'!F19,"")</f>
        <v/>
      </c>
      <c r="K17" s="115" t="str">
        <f t="shared" si="2"/>
        <v/>
      </c>
      <c r="L17" s="65">
        <f t="shared" si="4"/>
        <v>0</v>
      </c>
      <c r="M17" s="65">
        <f t="shared" si="5"/>
        <v>0</v>
      </c>
      <c r="N17" s="68"/>
    </row>
    <row r="18" spans="1:14" x14ac:dyDescent="0.2">
      <c r="A18" s="24" t="str">
        <f>'Tipps eintragen'!A20</f>
        <v>Stuttgart</v>
      </c>
      <c r="B18" s="25" t="s">
        <v>72</v>
      </c>
      <c r="C18" s="24" t="str">
        <f>'Tipps eintragen'!C20</f>
        <v>Mainz</v>
      </c>
      <c r="D18" s="22"/>
      <c r="E18" s="16" t="s">
        <v>2</v>
      </c>
      <c r="F18" s="21"/>
      <c r="G18" s="115" t="str">
        <f t="shared" si="1"/>
        <v xml:space="preserve"> </v>
      </c>
      <c r="H18" s="62" t="str">
        <f>IF(ISNUMBER('Tipps eintragen'!D20),'Tipps eintragen'!D20,"")</f>
        <v/>
      </c>
      <c r="I18" s="16" t="s">
        <v>2</v>
      </c>
      <c r="J18" s="60" t="str">
        <f>IF(ISNUMBER('Tipps eintragen'!F20),'Tipps eintragen'!F20,"")</f>
        <v/>
      </c>
      <c r="K18" s="115" t="str">
        <f t="shared" si="2"/>
        <v/>
      </c>
      <c r="L18" s="65">
        <f t="shared" si="4"/>
        <v>0</v>
      </c>
      <c r="M18" s="65">
        <f t="shared" si="5"/>
        <v>0</v>
      </c>
      <c r="N18" s="68"/>
    </row>
    <row r="19" spans="1:14" x14ac:dyDescent="0.2">
      <c r="A19" s="24" t="str">
        <f>'Tipps eintragen'!A21</f>
        <v>Frankfurt</v>
      </c>
      <c r="B19" s="25" t="s">
        <v>72</v>
      </c>
      <c r="C19" s="24" t="str">
        <f>'Tipps eintragen'!C21</f>
        <v>Hoffenheim</v>
      </c>
      <c r="D19" s="22"/>
      <c r="E19" s="16" t="s">
        <v>2</v>
      </c>
      <c r="F19" s="21"/>
      <c r="G19" s="115" t="str">
        <f t="shared" si="1"/>
        <v xml:space="preserve"> </v>
      </c>
      <c r="H19" s="62" t="str">
        <f>IF(ISNUMBER('Tipps eintragen'!D21),'Tipps eintragen'!D21,"")</f>
        <v/>
      </c>
      <c r="I19" s="16" t="s">
        <v>2</v>
      </c>
      <c r="J19" s="60" t="str">
        <f>IF(ISNUMBER('Tipps eintragen'!F21),'Tipps eintragen'!F21,"")</f>
        <v/>
      </c>
      <c r="K19" s="115" t="str">
        <f t="shared" si="2"/>
        <v/>
      </c>
      <c r="L19" s="65">
        <f t="shared" si="4"/>
        <v>0</v>
      </c>
      <c r="M19" s="65">
        <f t="shared" si="5"/>
        <v>0</v>
      </c>
      <c r="N19" s="68"/>
    </row>
    <row r="20" spans="1:14" x14ac:dyDescent="0.2">
      <c r="A20" s="24" t="str">
        <f>'Tipps eintragen'!A22</f>
        <v>Bochum</v>
      </c>
      <c r="B20" s="25" t="s">
        <v>72</v>
      </c>
      <c r="C20" s="24" t="str">
        <f>'Tipps eintragen'!C22</f>
        <v>M´gladbach</v>
      </c>
      <c r="D20" s="22"/>
      <c r="E20" s="16" t="s">
        <v>2</v>
      </c>
      <c r="F20" s="21"/>
      <c r="G20" s="115" t="str">
        <f t="shared" si="1"/>
        <v xml:space="preserve"> </v>
      </c>
      <c r="H20" s="62" t="str">
        <f>IF(ISNUMBER('Tipps eintragen'!D22),'Tipps eintragen'!D22,"")</f>
        <v/>
      </c>
      <c r="I20" s="16" t="s">
        <v>2</v>
      </c>
      <c r="J20" s="60" t="str">
        <f>IF(ISNUMBER('Tipps eintragen'!F22),'Tipps eintragen'!F22,"")</f>
        <v/>
      </c>
      <c r="K20" s="115" t="str">
        <f t="shared" si="2"/>
        <v/>
      </c>
      <c r="L20" s="65">
        <f t="shared" si="4"/>
        <v>0</v>
      </c>
      <c r="M20" s="65">
        <f t="shared" si="5"/>
        <v>0</v>
      </c>
      <c r="N20" s="68"/>
    </row>
    <row r="21" spans="1:14" x14ac:dyDescent="0.2">
      <c r="A21" s="24" t="str">
        <f>'Tipps eintragen'!A23</f>
        <v>Leverkusen</v>
      </c>
      <c r="B21" s="25" t="s">
        <v>72</v>
      </c>
      <c r="C21" s="24" t="str">
        <f>'Tipps eintragen'!C23</f>
        <v>Leipzig</v>
      </c>
      <c r="D21" s="22"/>
      <c r="E21" s="16" t="s">
        <v>2</v>
      </c>
      <c r="F21" s="21"/>
      <c r="G21" s="115" t="str">
        <f t="shared" si="1"/>
        <v xml:space="preserve"> </v>
      </c>
      <c r="H21" s="62" t="str">
        <f>IF(ISNUMBER('Tipps eintragen'!D23),'Tipps eintragen'!D23,"")</f>
        <v/>
      </c>
      <c r="I21" s="16" t="s">
        <v>2</v>
      </c>
      <c r="J21" s="60" t="str">
        <f>IF(ISNUMBER('Tipps eintragen'!F23),'Tipps eintragen'!F23,"")</f>
        <v/>
      </c>
      <c r="K21" s="115" t="str">
        <f t="shared" si="2"/>
        <v/>
      </c>
      <c r="L21" s="65">
        <f t="shared" si="4"/>
        <v>0</v>
      </c>
      <c r="M21" s="65">
        <f t="shared" si="5"/>
        <v>0</v>
      </c>
      <c r="N21" s="68"/>
    </row>
    <row r="22" spans="1:14" x14ac:dyDescent="0.2">
      <c r="A22" s="24" t="str">
        <f>'Tipps eintragen'!A24</f>
        <v>Heidenheim</v>
      </c>
      <c r="B22" s="25" t="s">
        <v>72</v>
      </c>
      <c r="C22" s="24" t="str">
        <f>'Tipps eintragen'!C24</f>
        <v>Augsburg</v>
      </c>
      <c r="D22" s="22"/>
      <c r="E22" s="16" t="s">
        <v>2</v>
      </c>
      <c r="F22" s="21"/>
      <c r="G22" s="115" t="str">
        <f t="shared" si="1"/>
        <v xml:space="preserve"> </v>
      </c>
      <c r="H22" s="62" t="str">
        <f>IF(ISNUMBER('Tipps eintragen'!D24),'Tipps eintragen'!D24,"")</f>
        <v/>
      </c>
      <c r="I22" s="16" t="s">
        <v>2</v>
      </c>
      <c r="J22" s="60" t="str">
        <f>IF(ISNUMBER('Tipps eintragen'!F24),'Tipps eintragen'!F24,"")</f>
        <v/>
      </c>
      <c r="K22" s="115" t="str">
        <f t="shared" si="2"/>
        <v/>
      </c>
      <c r="L22" s="65">
        <f t="shared" si="4"/>
        <v>0</v>
      </c>
      <c r="M22" s="65">
        <f t="shared" si="5"/>
        <v>0</v>
      </c>
      <c r="N22" s="68"/>
    </row>
    <row r="23" spans="1:14" x14ac:dyDescent="0.2">
      <c r="A23" s="24" t="str">
        <f>'Tipps eintragen'!A25</f>
        <v>Bayern</v>
      </c>
      <c r="B23" s="25" t="s">
        <v>72</v>
      </c>
      <c r="C23" s="24" t="str">
        <f>'Tipps eintragen'!C25</f>
        <v>Freiburg</v>
      </c>
      <c r="D23" s="22"/>
      <c r="E23" s="16" t="s">
        <v>2</v>
      </c>
      <c r="F23" s="21"/>
      <c r="G23" s="115" t="str">
        <f t="shared" si="1"/>
        <v xml:space="preserve"> </v>
      </c>
      <c r="H23" s="62" t="str">
        <f>IF(ISNUMBER('Tipps eintragen'!D25),'Tipps eintragen'!D25,"")</f>
        <v/>
      </c>
      <c r="I23" s="16" t="s">
        <v>2</v>
      </c>
      <c r="J23" s="60" t="str">
        <f>IF(ISNUMBER('Tipps eintragen'!F25),'Tipps eintragen'!F25,"")</f>
        <v/>
      </c>
      <c r="K23" s="115" t="str">
        <f t="shared" si="2"/>
        <v/>
      </c>
      <c r="L23" s="65">
        <f t="shared" si="4"/>
        <v>0</v>
      </c>
      <c r="M23" s="65">
        <f t="shared" si="5"/>
        <v>0</v>
      </c>
      <c r="N23" s="68"/>
    </row>
    <row r="24" spans="1:14" ht="13.5" thickBot="1" x14ac:dyDescent="0.25">
      <c r="A24" s="17"/>
      <c r="B24" s="18"/>
      <c r="C24" s="17"/>
      <c r="D24" s="19"/>
      <c r="E24" s="18" t="s">
        <v>0</v>
      </c>
      <c r="F24" s="17"/>
      <c r="G24" s="115" t="str">
        <f t="shared" si="1"/>
        <v xml:space="preserve"> </v>
      </c>
      <c r="H24" s="63" t="str">
        <f>IF(ISNUMBER('Tipps eintragen'!D26),'Tipps eintragen'!D26,"")</f>
        <v/>
      </c>
      <c r="I24" s="18" t="s">
        <v>0</v>
      </c>
      <c r="J24" s="34" t="str">
        <f>IF(ISNUMBER('Tipps eintragen'!F26),'Tipps eintragen'!F26,"")</f>
        <v/>
      </c>
      <c r="K24" s="115" t="str">
        <f t="shared" si="2"/>
        <v/>
      </c>
      <c r="L24" s="63"/>
      <c r="M24" s="63"/>
      <c r="N24" s="69">
        <f>SUM(L15:M23)</f>
        <v>0</v>
      </c>
    </row>
    <row r="25" spans="1:14" s="15" customFormat="1" ht="15.75" x14ac:dyDescent="0.25">
      <c r="A25" s="13" t="str">
        <f>'Tipps eintragen'!A27</f>
        <v>3. Spieltag (13.-15.09.2024)</v>
      </c>
      <c r="B25" s="13"/>
      <c r="C25" s="13"/>
      <c r="D25" s="14"/>
      <c r="E25" s="13" t="s">
        <v>0</v>
      </c>
      <c r="F25" s="13"/>
      <c r="G25" s="116" t="str">
        <f t="shared" si="1"/>
        <v xml:space="preserve"> </v>
      </c>
      <c r="H25" s="62" t="str">
        <f>IF(ISNUMBER('Tipps eintragen'!D27),'Tipps eintragen'!D27,"")</f>
        <v/>
      </c>
      <c r="I25" s="13" t="s">
        <v>0</v>
      </c>
      <c r="J25" s="60" t="str">
        <f>IF(ISNUMBER('Tipps eintragen'!F27),'Tipps eintragen'!F27,"")</f>
        <v/>
      </c>
      <c r="K25" s="116" t="str">
        <f t="shared" si="2"/>
        <v/>
      </c>
      <c r="L25" s="70"/>
      <c r="M25" s="65"/>
      <c r="N25" s="67"/>
    </row>
    <row r="26" spans="1:14" x14ac:dyDescent="0.2">
      <c r="A26" s="24" t="str">
        <f>'Tipps eintragen'!A28</f>
        <v>Dortmund</v>
      </c>
      <c r="B26" s="25" t="s">
        <v>72</v>
      </c>
      <c r="C26" s="24" t="str">
        <f>'Tipps eintragen'!C28</f>
        <v>Heidenheim</v>
      </c>
      <c r="D26" s="22"/>
      <c r="E26" s="16" t="s">
        <v>2</v>
      </c>
      <c r="F26" s="21"/>
      <c r="G26" s="115" t="str">
        <f t="shared" si="1"/>
        <v xml:space="preserve"> </v>
      </c>
      <c r="H26" s="62" t="str">
        <f>IF(ISNUMBER('Tipps eintragen'!D28),'Tipps eintragen'!D28,"")</f>
        <v/>
      </c>
      <c r="I26" s="16" t="s">
        <v>2</v>
      </c>
      <c r="J26" s="60" t="str">
        <f>IF(ISNUMBER('Tipps eintragen'!F28),'Tipps eintragen'!F28,"")</f>
        <v/>
      </c>
      <c r="K26" s="115" t="str">
        <f t="shared" si="2"/>
        <v/>
      </c>
      <c r="L26" s="65">
        <f t="shared" ref="L26:L34" si="6">IF(ISNUMBER(K26),IF(G26=K26,IF(K26=2,Pkte_AS,IF(K26=1,Pkte_HS,Pkte_U)),0),0)</f>
        <v>0</v>
      </c>
      <c r="M26" s="65">
        <f t="shared" ref="M26:M34" si="7">IF(AND(ISNUMBER(G26),ISNUMBER(K26)),IF(AND(D26=H26,F26=J26),2,0),0)</f>
        <v>0</v>
      </c>
      <c r="N26" s="68"/>
    </row>
    <row r="27" spans="1:14" x14ac:dyDescent="0.2">
      <c r="A27" s="24" t="str">
        <f>'Tipps eintragen'!A29</f>
        <v>Freiburg</v>
      </c>
      <c r="B27" s="25" t="s">
        <v>72</v>
      </c>
      <c r="C27" s="24" t="str">
        <f>'Tipps eintragen'!C29</f>
        <v>Bochum</v>
      </c>
      <c r="D27" s="22"/>
      <c r="E27" s="16" t="s">
        <v>2</v>
      </c>
      <c r="F27" s="21"/>
      <c r="G27" s="115" t="str">
        <f t="shared" si="1"/>
        <v xml:space="preserve"> </v>
      </c>
      <c r="H27" s="62" t="str">
        <f>IF(ISNUMBER('Tipps eintragen'!D29),'Tipps eintragen'!D29,"")</f>
        <v/>
      </c>
      <c r="I27" s="16" t="s">
        <v>2</v>
      </c>
      <c r="J27" s="60" t="str">
        <f>IF(ISNUMBER('Tipps eintragen'!F29),'Tipps eintragen'!F29,"")</f>
        <v/>
      </c>
      <c r="K27" s="115" t="str">
        <f t="shared" si="2"/>
        <v/>
      </c>
      <c r="L27" s="65">
        <f t="shared" si="6"/>
        <v>0</v>
      </c>
      <c r="M27" s="65">
        <f t="shared" si="7"/>
        <v>0</v>
      </c>
      <c r="N27" s="68"/>
    </row>
    <row r="28" spans="1:14" x14ac:dyDescent="0.2">
      <c r="A28" s="24" t="str">
        <f>'Tipps eintragen'!A30</f>
        <v>Wolfsburg</v>
      </c>
      <c r="B28" s="25" t="s">
        <v>72</v>
      </c>
      <c r="C28" s="24" t="str">
        <f>'Tipps eintragen'!C30</f>
        <v>Frankfurt</v>
      </c>
      <c r="D28" s="22"/>
      <c r="E28" s="16" t="s">
        <v>2</v>
      </c>
      <c r="F28" s="21"/>
      <c r="G28" s="115" t="str">
        <f t="shared" si="1"/>
        <v xml:space="preserve"> </v>
      </c>
      <c r="H28" s="62" t="str">
        <f>IF(ISNUMBER('Tipps eintragen'!D30),'Tipps eintragen'!D30,"")</f>
        <v/>
      </c>
      <c r="I28" s="16" t="s">
        <v>2</v>
      </c>
      <c r="J28" s="60" t="str">
        <f>IF(ISNUMBER('Tipps eintragen'!F30),'Tipps eintragen'!F30,"")</f>
        <v/>
      </c>
      <c r="K28" s="115" t="str">
        <f t="shared" si="2"/>
        <v/>
      </c>
      <c r="L28" s="65">
        <f t="shared" si="6"/>
        <v>0</v>
      </c>
      <c r="M28" s="65">
        <f t="shared" si="7"/>
        <v>0</v>
      </c>
      <c r="N28" s="68"/>
    </row>
    <row r="29" spans="1:14" x14ac:dyDescent="0.2">
      <c r="A29" s="24" t="str">
        <f>'Tipps eintragen'!A31</f>
        <v>M´gladbach</v>
      </c>
      <c r="B29" s="25" t="s">
        <v>72</v>
      </c>
      <c r="C29" s="24" t="str">
        <f>'Tipps eintragen'!C31</f>
        <v>Stuttgart</v>
      </c>
      <c r="D29" s="22"/>
      <c r="E29" s="16" t="s">
        <v>2</v>
      </c>
      <c r="F29" s="21"/>
      <c r="G29" s="115" t="str">
        <f t="shared" si="1"/>
        <v xml:space="preserve"> </v>
      </c>
      <c r="H29" s="62" t="str">
        <f>IF(ISNUMBER('Tipps eintragen'!D31),'Tipps eintragen'!D31,"")</f>
        <v/>
      </c>
      <c r="I29" s="16" t="s">
        <v>2</v>
      </c>
      <c r="J29" s="60" t="str">
        <f>IF(ISNUMBER('Tipps eintragen'!F31),'Tipps eintragen'!F31,"")</f>
        <v/>
      </c>
      <c r="K29" s="115" t="str">
        <f t="shared" si="2"/>
        <v/>
      </c>
      <c r="L29" s="65">
        <f t="shared" si="6"/>
        <v>0</v>
      </c>
      <c r="M29" s="65">
        <f t="shared" si="7"/>
        <v>0</v>
      </c>
      <c r="N29" s="68"/>
    </row>
    <row r="30" spans="1:14" x14ac:dyDescent="0.2">
      <c r="A30" s="24" t="str">
        <f>'Tipps eintragen'!A32</f>
        <v>Leipzig</v>
      </c>
      <c r="B30" s="25" t="s">
        <v>72</v>
      </c>
      <c r="C30" s="24" t="str">
        <f>'Tipps eintragen'!C32</f>
        <v>Union Berlin</v>
      </c>
      <c r="D30" s="22"/>
      <c r="E30" s="16" t="s">
        <v>2</v>
      </c>
      <c r="F30" s="21"/>
      <c r="G30" s="115" t="str">
        <f t="shared" si="1"/>
        <v xml:space="preserve"> </v>
      </c>
      <c r="H30" s="62" t="str">
        <f>IF(ISNUMBER('Tipps eintragen'!D32),'Tipps eintragen'!D32,"")</f>
        <v/>
      </c>
      <c r="I30" s="16" t="s">
        <v>2</v>
      </c>
      <c r="J30" s="60" t="str">
        <f>IF(ISNUMBER('Tipps eintragen'!F32),'Tipps eintragen'!F32,"")</f>
        <v/>
      </c>
      <c r="K30" s="115" t="str">
        <f t="shared" si="2"/>
        <v/>
      </c>
      <c r="L30" s="65">
        <f t="shared" si="6"/>
        <v>0</v>
      </c>
      <c r="M30" s="65">
        <f t="shared" si="7"/>
        <v>0</v>
      </c>
      <c r="N30" s="68"/>
    </row>
    <row r="31" spans="1:14" x14ac:dyDescent="0.2">
      <c r="A31" s="24" t="str">
        <f>'Tipps eintragen'!A33</f>
        <v>Hoffenheim</v>
      </c>
      <c r="B31" s="25" t="s">
        <v>72</v>
      </c>
      <c r="C31" s="24" t="str">
        <f>'Tipps eintragen'!C33</f>
        <v>Leverkusen</v>
      </c>
      <c r="D31" s="22"/>
      <c r="E31" s="16" t="s">
        <v>2</v>
      </c>
      <c r="F31" s="21"/>
      <c r="G31" s="115" t="str">
        <f t="shared" si="1"/>
        <v xml:space="preserve"> </v>
      </c>
      <c r="H31" s="62" t="str">
        <f>IF(ISNUMBER('Tipps eintragen'!D33),'Tipps eintragen'!D33,"")</f>
        <v/>
      </c>
      <c r="I31" s="16" t="s">
        <v>2</v>
      </c>
      <c r="J31" s="60" t="str">
        <f>IF(ISNUMBER('Tipps eintragen'!F33),'Tipps eintragen'!F33,"")</f>
        <v/>
      </c>
      <c r="K31" s="115" t="str">
        <f t="shared" si="2"/>
        <v/>
      </c>
      <c r="L31" s="65">
        <f t="shared" si="6"/>
        <v>0</v>
      </c>
      <c r="M31" s="65">
        <f t="shared" si="7"/>
        <v>0</v>
      </c>
      <c r="N31" s="68"/>
    </row>
    <row r="32" spans="1:14" x14ac:dyDescent="0.2">
      <c r="A32" s="24" t="str">
        <f>'Tipps eintragen'!A34</f>
        <v>Holstein</v>
      </c>
      <c r="B32" s="25" t="s">
        <v>72</v>
      </c>
      <c r="C32" s="24" t="str">
        <f>'Tipps eintragen'!C34</f>
        <v>Bayern</v>
      </c>
      <c r="D32" s="22"/>
      <c r="E32" s="16" t="s">
        <v>2</v>
      </c>
      <c r="F32" s="21"/>
      <c r="G32" s="115" t="str">
        <f t="shared" si="1"/>
        <v xml:space="preserve"> </v>
      </c>
      <c r="H32" s="62" t="str">
        <f>IF(ISNUMBER('Tipps eintragen'!D34),'Tipps eintragen'!D34,"")</f>
        <v/>
      </c>
      <c r="I32" s="16" t="s">
        <v>2</v>
      </c>
      <c r="J32" s="60" t="str">
        <f>IF(ISNUMBER('Tipps eintragen'!F34),'Tipps eintragen'!F34,"")</f>
        <v/>
      </c>
      <c r="K32" s="115" t="str">
        <f t="shared" si="2"/>
        <v/>
      </c>
      <c r="L32" s="65">
        <f t="shared" si="6"/>
        <v>0</v>
      </c>
      <c r="M32" s="65">
        <f t="shared" si="7"/>
        <v>0</v>
      </c>
      <c r="N32" s="68"/>
    </row>
    <row r="33" spans="1:14" x14ac:dyDescent="0.2">
      <c r="A33" s="24" t="str">
        <f>'Tipps eintragen'!A35</f>
        <v>Augsburg</v>
      </c>
      <c r="B33" s="25" t="s">
        <v>72</v>
      </c>
      <c r="C33" s="24" t="str">
        <f>'Tipps eintragen'!C35</f>
        <v>St. Pauli</v>
      </c>
      <c r="D33" s="22"/>
      <c r="E33" s="16" t="s">
        <v>2</v>
      </c>
      <c r="F33" s="21"/>
      <c r="G33" s="115" t="str">
        <f t="shared" si="1"/>
        <v xml:space="preserve"> </v>
      </c>
      <c r="H33" s="62" t="str">
        <f>IF(ISNUMBER('Tipps eintragen'!D35),'Tipps eintragen'!D35,"")</f>
        <v/>
      </c>
      <c r="I33" s="16" t="s">
        <v>2</v>
      </c>
      <c r="J33" s="60" t="str">
        <f>IF(ISNUMBER('Tipps eintragen'!F35),'Tipps eintragen'!F35,"")</f>
        <v/>
      </c>
      <c r="K33" s="115" t="str">
        <f t="shared" si="2"/>
        <v/>
      </c>
      <c r="L33" s="65">
        <f t="shared" si="6"/>
        <v>0</v>
      </c>
      <c r="M33" s="65">
        <f t="shared" si="7"/>
        <v>0</v>
      </c>
      <c r="N33" s="68"/>
    </row>
    <row r="34" spans="1:14" x14ac:dyDescent="0.2">
      <c r="A34" s="24" t="str">
        <f>'Tipps eintragen'!A36</f>
        <v>Mainz</v>
      </c>
      <c r="B34" s="25" t="s">
        <v>72</v>
      </c>
      <c r="C34" s="24" t="str">
        <f>'Tipps eintragen'!C36</f>
        <v>Bremen</v>
      </c>
      <c r="D34" s="22"/>
      <c r="E34" s="16" t="s">
        <v>2</v>
      </c>
      <c r="F34" s="21"/>
      <c r="G34" s="115" t="str">
        <f t="shared" si="1"/>
        <v xml:space="preserve"> </v>
      </c>
      <c r="H34" s="62" t="str">
        <f>IF(ISNUMBER('Tipps eintragen'!D36),'Tipps eintragen'!D36,"")</f>
        <v/>
      </c>
      <c r="I34" s="16" t="s">
        <v>2</v>
      </c>
      <c r="J34" s="60" t="str">
        <f>IF(ISNUMBER('Tipps eintragen'!F36),'Tipps eintragen'!F36,"")</f>
        <v/>
      </c>
      <c r="K34" s="115" t="str">
        <f t="shared" si="2"/>
        <v/>
      </c>
      <c r="L34" s="65">
        <f t="shared" si="6"/>
        <v>0</v>
      </c>
      <c r="M34" s="65">
        <f t="shared" si="7"/>
        <v>0</v>
      </c>
      <c r="N34" s="68"/>
    </row>
    <row r="35" spans="1:14" ht="13.5" thickBot="1" x14ac:dyDescent="0.25">
      <c r="A35" s="17"/>
      <c r="B35" s="18"/>
      <c r="C35" s="17"/>
      <c r="D35" s="19"/>
      <c r="E35" s="18" t="s">
        <v>0</v>
      </c>
      <c r="F35" s="17"/>
      <c r="G35" s="115" t="str">
        <f t="shared" si="1"/>
        <v xml:space="preserve"> </v>
      </c>
      <c r="H35" s="63" t="str">
        <f>IF(ISNUMBER('Tipps eintragen'!D37),'Tipps eintragen'!D37,"")</f>
        <v/>
      </c>
      <c r="I35" s="18" t="s">
        <v>0</v>
      </c>
      <c r="J35" s="34" t="str">
        <f>IF(ISNUMBER('Tipps eintragen'!F37),'Tipps eintragen'!F37,"")</f>
        <v/>
      </c>
      <c r="K35" s="115" t="str">
        <f t="shared" si="2"/>
        <v/>
      </c>
      <c r="L35" s="63"/>
      <c r="M35" s="63"/>
      <c r="N35" s="69">
        <f>SUM(L26:M34)</f>
        <v>0</v>
      </c>
    </row>
    <row r="36" spans="1:14" s="15" customFormat="1" ht="15.75" x14ac:dyDescent="0.25">
      <c r="A36" s="13" t="str">
        <f>'Tipps eintragen'!A38</f>
        <v>4. Spieltag (20.-22.09.2024)</v>
      </c>
      <c r="B36" s="13"/>
      <c r="C36" s="13"/>
      <c r="D36" s="14"/>
      <c r="E36" s="13" t="s">
        <v>0</v>
      </c>
      <c r="F36" s="13"/>
      <c r="G36" s="116" t="str">
        <f t="shared" si="1"/>
        <v xml:space="preserve"> </v>
      </c>
      <c r="H36" s="62" t="str">
        <f>IF(ISNUMBER('Tipps eintragen'!D38),'Tipps eintragen'!D38,"")</f>
        <v/>
      </c>
      <c r="I36" s="13" t="s">
        <v>0</v>
      </c>
      <c r="J36" s="60" t="str">
        <f>IF(ISNUMBER('Tipps eintragen'!F38),'Tipps eintragen'!F38,"")</f>
        <v/>
      </c>
      <c r="K36" s="116" t="str">
        <f t="shared" si="2"/>
        <v/>
      </c>
      <c r="L36" s="70"/>
      <c r="M36" s="65"/>
      <c r="N36" s="67"/>
    </row>
    <row r="37" spans="1:14" x14ac:dyDescent="0.2">
      <c r="A37" s="24" t="str">
        <f>'Tipps eintragen'!A39</f>
        <v>Augsburg</v>
      </c>
      <c r="B37" s="25" t="s">
        <v>72</v>
      </c>
      <c r="C37" s="24" t="str">
        <f>'Tipps eintragen'!C39</f>
        <v>Mainz</v>
      </c>
      <c r="D37" s="22"/>
      <c r="E37" s="16" t="s">
        <v>2</v>
      </c>
      <c r="F37" s="21"/>
      <c r="G37" s="115" t="str">
        <f t="shared" ref="G37:G68" si="8">IF(OR(ISBLANK(D37),ISBLANK(F37))," ",IF(D37&gt;F37,1,IF(D37=F37,0,2)))</f>
        <v xml:space="preserve"> </v>
      </c>
      <c r="H37" s="62" t="str">
        <f>IF(ISNUMBER('Tipps eintragen'!D39),'Tipps eintragen'!D39,"")</f>
        <v/>
      </c>
      <c r="I37" s="16" t="s">
        <v>2</v>
      </c>
      <c r="J37" s="60" t="str">
        <f>IF(ISNUMBER('Tipps eintragen'!F39),'Tipps eintragen'!F39,"")</f>
        <v/>
      </c>
      <c r="K37" s="115" t="str">
        <f t="shared" si="2"/>
        <v/>
      </c>
      <c r="L37" s="65">
        <f t="shared" ref="L37:L45" si="9">IF(ISNUMBER(K37),IF(G37=K37,IF(K37=2,Pkte_AS,IF(K37=1,Pkte_HS,Pkte_U)),0),0)</f>
        <v>0</v>
      </c>
      <c r="M37" s="65">
        <f t="shared" ref="M37:M45" si="10">IF(AND(ISNUMBER(G37),ISNUMBER(K37)),IF(AND(D37=H37,F37=J37),2,0),0)</f>
        <v>0</v>
      </c>
      <c r="N37" s="68"/>
    </row>
    <row r="38" spans="1:14" x14ac:dyDescent="0.2">
      <c r="A38" s="24" t="str">
        <f>'Tipps eintragen'!A40</f>
        <v>Bochum</v>
      </c>
      <c r="B38" s="25" t="s">
        <v>72</v>
      </c>
      <c r="C38" s="24" t="str">
        <f>'Tipps eintragen'!C40</f>
        <v>Holstein</v>
      </c>
      <c r="D38" s="22"/>
      <c r="E38" s="16" t="s">
        <v>2</v>
      </c>
      <c r="F38" s="21"/>
      <c r="G38" s="115" t="str">
        <f t="shared" si="8"/>
        <v xml:space="preserve"> </v>
      </c>
      <c r="H38" s="62" t="str">
        <f>IF(ISNUMBER('Tipps eintragen'!D40),'Tipps eintragen'!D40,"")</f>
        <v/>
      </c>
      <c r="I38" s="16" t="s">
        <v>2</v>
      </c>
      <c r="J38" s="60" t="str">
        <f>IF(ISNUMBER('Tipps eintragen'!F40),'Tipps eintragen'!F40,"")</f>
        <v/>
      </c>
      <c r="K38" s="115" t="str">
        <f t="shared" si="2"/>
        <v/>
      </c>
      <c r="L38" s="65">
        <f t="shared" si="9"/>
        <v>0</v>
      </c>
      <c r="M38" s="65">
        <f t="shared" si="10"/>
        <v>0</v>
      </c>
      <c r="N38" s="68"/>
    </row>
    <row r="39" spans="1:14" x14ac:dyDescent="0.2">
      <c r="A39" s="24" t="str">
        <f>'Tipps eintragen'!A41</f>
        <v>Heidenheim</v>
      </c>
      <c r="B39" s="25" t="s">
        <v>72</v>
      </c>
      <c r="C39" s="24" t="str">
        <f>'Tipps eintragen'!C41</f>
        <v>Freiburg</v>
      </c>
      <c r="D39" s="22"/>
      <c r="E39" s="16" t="s">
        <v>2</v>
      </c>
      <c r="F39" s="21"/>
      <c r="G39" s="115" t="str">
        <f t="shared" si="8"/>
        <v xml:space="preserve"> </v>
      </c>
      <c r="H39" s="62" t="str">
        <f>IF(ISNUMBER('Tipps eintragen'!D41),'Tipps eintragen'!D41,"")</f>
        <v/>
      </c>
      <c r="I39" s="16" t="s">
        <v>2</v>
      </c>
      <c r="J39" s="60" t="str">
        <f>IF(ISNUMBER('Tipps eintragen'!F41),'Tipps eintragen'!F41,"")</f>
        <v/>
      </c>
      <c r="K39" s="115" t="str">
        <f t="shared" si="2"/>
        <v/>
      </c>
      <c r="L39" s="65">
        <f t="shared" si="9"/>
        <v>0</v>
      </c>
      <c r="M39" s="65">
        <f t="shared" si="10"/>
        <v>0</v>
      </c>
      <c r="N39" s="68"/>
    </row>
    <row r="40" spans="1:14" x14ac:dyDescent="0.2">
      <c r="A40" s="24" t="str">
        <f>'Tipps eintragen'!A42</f>
        <v>Union Berlin</v>
      </c>
      <c r="B40" s="25" t="s">
        <v>72</v>
      </c>
      <c r="C40" s="24" t="str">
        <f>'Tipps eintragen'!C42</f>
        <v>Hoffenheim</v>
      </c>
      <c r="D40" s="22"/>
      <c r="E40" s="16" t="s">
        <v>2</v>
      </c>
      <c r="F40" s="21"/>
      <c r="G40" s="115" t="str">
        <f t="shared" si="8"/>
        <v xml:space="preserve"> </v>
      </c>
      <c r="H40" s="62" t="str">
        <f>IF(ISNUMBER('Tipps eintragen'!D42),'Tipps eintragen'!D42,"")</f>
        <v/>
      </c>
      <c r="I40" s="16" t="s">
        <v>2</v>
      </c>
      <c r="J40" s="60" t="str">
        <f>IF(ISNUMBER('Tipps eintragen'!F42),'Tipps eintragen'!F42,"")</f>
        <v/>
      </c>
      <c r="K40" s="115" t="str">
        <f t="shared" si="2"/>
        <v/>
      </c>
      <c r="L40" s="65">
        <f t="shared" si="9"/>
        <v>0</v>
      </c>
      <c r="M40" s="65">
        <f t="shared" si="10"/>
        <v>0</v>
      </c>
      <c r="N40" s="68"/>
    </row>
    <row r="41" spans="1:14" x14ac:dyDescent="0.2">
      <c r="A41" s="24" t="str">
        <f>'Tipps eintragen'!A43</f>
        <v>Bremen</v>
      </c>
      <c r="B41" s="25" t="s">
        <v>72</v>
      </c>
      <c r="C41" s="24" t="str">
        <f>'Tipps eintragen'!C43</f>
        <v>Bayern</v>
      </c>
      <c r="D41" s="22"/>
      <c r="E41" s="16" t="s">
        <v>2</v>
      </c>
      <c r="F41" s="21"/>
      <c r="G41" s="115" t="str">
        <f t="shared" si="8"/>
        <v xml:space="preserve"> </v>
      </c>
      <c r="H41" s="62" t="str">
        <f>IF(ISNUMBER('Tipps eintragen'!D43),'Tipps eintragen'!D43,"")</f>
        <v/>
      </c>
      <c r="I41" s="16" t="s">
        <v>2</v>
      </c>
      <c r="J41" s="60" t="str">
        <f>IF(ISNUMBER('Tipps eintragen'!F43),'Tipps eintragen'!F43,"")</f>
        <v/>
      </c>
      <c r="K41" s="115" t="str">
        <f t="shared" si="2"/>
        <v/>
      </c>
      <c r="L41" s="65">
        <f t="shared" si="9"/>
        <v>0</v>
      </c>
      <c r="M41" s="65">
        <f t="shared" si="10"/>
        <v>0</v>
      </c>
      <c r="N41" s="68"/>
    </row>
    <row r="42" spans="1:14" x14ac:dyDescent="0.2">
      <c r="A42" s="24" t="str">
        <f>'Tipps eintragen'!A44</f>
        <v>Frankfurt</v>
      </c>
      <c r="B42" s="25" t="s">
        <v>72</v>
      </c>
      <c r="C42" s="24" t="str">
        <f>'Tipps eintragen'!C44</f>
        <v>M´gladbach</v>
      </c>
      <c r="D42" s="22"/>
      <c r="E42" s="16" t="s">
        <v>2</v>
      </c>
      <c r="F42" s="21"/>
      <c r="G42" s="115" t="str">
        <f t="shared" si="8"/>
        <v xml:space="preserve"> </v>
      </c>
      <c r="H42" s="62" t="str">
        <f>IF(ISNUMBER('Tipps eintragen'!D44),'Tipps eintragen'!D44,"")</f>
        <v/>
      </c>
      <c r="I42" s="16" t="s">
        <v>2</v>
      </c>
      <c r="J42" s="60" t="str">
        <f>IF(ISNUMBER('Tipps eintragen'!F44),'Tipps eintragen'!F44,"")</f>
        <v/>
      </c>
      <c r="K42" s="115" t="str">
        <f t="shared" si="2"/>
        <v/>
      </c>
      <c r="L42" s="65">
        <f t="shared" si="9"/>
        <v>0</v>
      </c>
      <c r="M42" s="65">
        <f t="shared" si="10"/>
        <v>0</v>
      </c>
      <c r="N42" s="68"/>
    </row>
    <row r="43" spans="1:14" x14ac:dyDescent="0.2">
      <c r="A43" s="24" t="str">
        <f>'Tipps eintragen'!A45</f>
        <v>Leverkusen</v>
      </c>
      <c r="B43" s="25" t="s">
        <v>72</v>
      </c>
      <c r="C43" s="24" t="str">
        <f>'Tipps eintragen'!C45</f>
        <v>Wolfsburg</v>
      </c>
      <c r="D43" s="22"/>
      <c r="E43" s="16" t="s">
        <v>2</v>
      </c>
      <c r="F43" s="21"/>
      <c r="G43" s="115" t="str">
        <f t="shared" si="8"/>
        <v xml:space="preserve"> </v>
      </c>
      <c r="H43" s="62" t="str">
        <f>IF(ISNUMBER('Tipps eintragen'!D45),'Tipps eintragen'!D45,"")</f>
        <v/>
      </c>
      <c r="I43" s="16" t="s">
        <v>2</v>
      </c>
      <c r="J43" s="60" t="str">
        <f>IF(ISNUMBER('Tipps eintragen'!F45),'Tipps eintragen'!F45,"")</f>
        <v/>
      </c>
      <c r="K43" s="115" t="str">
        <f t="shared" si="2"/>
        <v/>
      </c>
      <c r="L43" s="65">
        <f t="shared" si="9"/>
        <v>0</v>
      </c>
      <c r="M43" s="65">
        <f t="shared" si="10"/>
        <v>0</v>
      </c>
      <c r="N43" s="68"/>
    </row>
    <row r="44" spans="1:14" x14ac:dyDescent="0.2">
      <c r="A44" s="24" t="str">
        <f>'Tipps eintragen'!A46</f>
        <v>Stuttgart</v>
      </c>
      <c r="B44" s="25" t="s">
        <v>72</v>
      </c>
      <c r="C44" s="24" t="str">
        <f>'Tipps eintragen'!C46</f>
        <v>Dortmund</v>
      </c>
      <c r="D44" s="22"/>
      <c r="E44" s="16" t="s">
        <v>2</v>
      </c>
      <c r="F44" s="21"/>
      <c r="G44" s="115" t="str">
        <f t="shared" si="8"/>
        <v xml:space="preserve"> </v>
      </c>
      <c r="H44" s="62" t="str">
        <f>IF(ISNUMBER('Tipps eintragen'!D46),'Tipps eintragen'!D46,"")</f>
        <v/>
      </c>
      <c r="I44" s="16" t="s">
        <v>2</v>
      </c>
      <c r="J44" s="60" t="str">
        <f>IF(ISNUMBER('Tipps eintragen'!F46),'Tipps eintragen'!F46,"")</f>
        <v/>
      </c>
      <c r="K44" s="115" t="str">
        <f t="shared" si="2"/>
        <v/>
      </c>
      <c r="L44" s="65">
        <f t="shared" si="9"/>
        <v>0</v>
      </c>
      <c r="M44" s="65">
        <f t="shared" si="10"/>
        <v>0</v>
      </c>
      <c r="N44" s="68"/>
    </row>
    <row r="45" spans="1:14" x14ac:dyDescent="0.2">
      <c r="A45" s="24" t="str">
        <f>'Tipps eintragen'!A47</f>
        <v>St. Pauli</v>
      </c>
      <c r="B45" s="25" t="s">
        <v>72</v>
      </c>
      <c r="C45" s="24" t="str">
        <f>'Tipps eintragen'!C47</f>
        <v>Leipzig</v>
      </c>
      <c r="D45" s="22"/>
      <c r="E45" s="16" t="s">
        <v>2</v>
      </c>
      <c r="F45" s="21"/>
      <c r="G45" s="115" t="str">
        <f t="shared" si="8"/>
        <v xml:space="preserve"> </v>
      </c>
      <c r="H45" s="62" t="str">
        <f>IF(ISNUMBER('Tipps eintragen'!D47),'Tipps eintragen'!D47,"")</f>
        <v/>
      </c>
      <c r="I45" s="16" t="s">
        <v>2</v>
      </c>
      <c r="J45" s="60" t="str">
        <f>IF(ISNUMBER('Tipps eintragen'!F47),'Tipps eintragen'!F47,"")</f>
        <v/>
      </c>
      <c r="K45" s="115" t="str">
        <f t="shared" si="2"/>
        <v/>
      </c>
      <c r="L45" s="65">
        <f t="shared" si="9"/>
        <v>0</v>
      </c>
      <c r="M45" s="65">
        <f t="shared" si="10"/>
        <v>0</v>
      </c>
      <c r="N45" s="68"/>
    </row>
    <row r="46" spans="1:14" ht="13.5" thickBot="1" x14ac:dyDescent="0.25">
      <c r="A46" s="17"/>
      <c r="B46" s="18"/>
      <c r="C46" s="17"/>
      <c r="D46" s="19"/>
      <c r="E46" s="18" t="s">
        <v>0</v>
      </c>
      <c r="F46" s="17"/>
      <c r="G46" s="115" t="str">
        <f t="shared" si="8"/>
        <v xml:space="preserve"> </v>
      </c>
      <c r="H46" s="63" t="str">
        <f>IF(ISNUMBER('Tipps eintragen'!D48),'Tipps eintragen'!D48,"")</f>
        <v/>
      </c>
      <c r="I46" s="18" t="s">
        <v>0</v>
      </c>
      <c r="J46" s="34" t="str">
        <f>IF(ISNUMBER('Tipps eintragen'!F48),'Tipps eintragen'!F48,"")</f>
        <v/>
      </c>
      <c r="K46" s="115" t="str">
        <f t="shared" si="2"/>
        <v/>
      </c>
      <c r="L46" s="63"/>
      <c r="M46" s="63"/>
      <c r="N46" s="69">
        <f>SUM(L37:M45)</f>
        <v>0</v>
      </c>
    </row>
    <row r="47" spans="1:14" s="15" customFormat="1" ht="15.75" x14ac:dyDescent="0.25">
      <c r="A47" s="13" t="str">
        <f>'Tipps eintragen'!A49</f>
        <v>5. Spieltag (27.-29.09.2024)</v>
      </c>
      <c r="B47" s="13"/>
      <c r="C47" s="13"/>
      <c r="D47" s="14"/>
      <c r="E47" s="13" t="s">
        <v>0</v>
      </c>
      <c r="F47" s="13"/>
      <c r="G47" s="116" t="str">
        <f t="shared" si="8"/>
        <v xml:space="preserve"> </v>
      </c>
      <c r="H47" s="62" t="str">
        <f>IF(ISNUMBER('Tipps eintragen'!D49),'Tipps eintragen'!D49,"")</f>
        <v/>
      </c>
      <c r="I47" s="13" t="s">
        <v>0</v>
      </c>
      <c r="J47" s="60" t="str">
        <f>IF(ISNUMBER('Tipps eintragen'!F49),'Tipps eintragen'!F49,"")</f>
        <v/>
      </c>
      <c r="K47" s="116" t="str">
        <f t="shared" si="2"/>
        <v/>
      </c>
      <c r="L47" s="70"/>
      <c r="M47" s="65"/>
      <c r="N47" s="67"/>
    </row>
    <row r="48" spans="1:14" x14ac:dyDescent="0.2">
      <c r="A48" s="24" t="str">
        <f>'Tipps eintragen'!A50</f>
        <v>Dortmund</v>
      </c>
      <c r="B48" s="25" t="s">
        <v>72</v>
      </c>
      <c r="C48" s="24" t="str">
        <f>'Tipps eintragen'!C50</f>
        <v>Bochum</v>
      </c>
      <c r="D48" s="22"/>
      <c r="E48" s="16" t="s">
        <v>2</v>
      </c>
      <c r="F48" s="21"/>
      <c r="G48" s="115" t="str">
        <f t="shared" si="8"/>
        <v xml:space="preserve"> </v>
      </c>
      <c r="H48" s="62" t="str">
        <f>IF(ISNUMBER('Tipps eintragen'!D50),'Tipps eintragen'!D50,"")</f>
        <v/>
      </c>
      <c r="I48" s="16" t="s">
        <v>2</v>
      </c>
      <c r="J48" s="60" t="str">
        <f>IF(ISNUMBER('Tipps eintragen'!F50),'Tipps eintragen'!F50,"")</f>
        <v/>
      </c>
      <c r="K48" s="115" t="str">
        <f t="shared" si="2"/>
        <v/>
      </c>
      <c r="L48" s="65">
        <f t="shared" ref="L48:L56" si="11">IF(ISNUMBER(K48),IF(G48=K48,IF(K48=2,Pkte_AS,IF(K48=1,Pkte_HS,Pkte_U)),0),0)</f>
        <v>0</v>
      </c>
      <c r="M48" s="65">
        <f t="shared" ref="M48:M56" si="12">IF(AND(ISNUMBER(G48),ISNUMBER(K48)),IF(AND(D48=H48,F48=J48),2,0),0)</f>
        <v>0</v>
      </c>
      <c r="N48" s="68"/>
    </row>
    <row r="49" spans="1:14" x14ac:dyDescent="0.2">
      <c r="A49" s="24" t="str">
        <f>'Tipps eintragen'!A51</f>
        <v>Mainz</v>
      </c>
      <c r="B49" s="25" t="s">
        <v>72</v>
      </c>
      <c r="C49" s="24" t="str">
        <f>'Tipps eintragen'!C51</f>
        <v>Heidenheim</v>
      </c>
      <c r="D49" s="22"/>
      <c r="E49" s="16" t="s">
        <v>2</v>
      </c>
      <c r="F49" s="21"/>
      <c r="G49" s="115" t="str">
        <f t="shared" si="8"/>
        <v xml:space="preserve"> </v>
      </c>
      <c r="H49" s="62" t="str">
        <f>IF(ISNUMBER('Tipps eintragen'!D51),'Tipps eintragen'!D51,"")</f>
        <v/>
      </c>
      <c r="I49" s="16" t="s">
        <v>2</v>
      </c>
      <c r="J49" s="60" t="str">
        <f>IF(ISNUMBER('Tipps eintragen'!F51),'Tipps eintragen'!F51,"")</f>
        <v/>
      </c>
      <c r="K49" s="115" t="str">
        <f t="shared" si="2"/>
        <v/>
      </c>
      <c r="L49" s="65">
        <f t="shared" si="11"/>
        <v>0</v>
      </c>
      <c r="M49" s="65">
        <f t="shared" si="12"/>
        <v>0</v>
      </c>
      <c r="N49" s="68"/>
    </row>
    <row r="50" spans="1:14" x14ac:dyDescent="0.2">
      <c r="A50" s="24" t="str">
        <f>'Tipps eintragen'!A52</f>
        <v>Wolfsburg</v>
      </c>
      <c r="B50" s="25" t="s">
        <v>72</v>
      </c>
      <c r="C50" s="24" t="str">
        <f>'Tipps eintragen'!C52</f>
        <v>Stuttgart</v>
      </c>
      <c r="D50" s="22"/>
      <c r="E50" s="16" t="s">
        <v>2</v>
      </c>
      <c r="F50" s="21"/>
      <c r="G50" s="115" t="str">
        <f t="shared" si="8"/>
        <v xml:space="preserve"> </v>
      </c>
      <c r="H50" s="62" t="str">
        <f>IF(ISNUMBER('Tipps eintragen'!D52),'Tipps eintragen'!D52,"")</f>
        <v/>
      </c>
      <c r="I50" s="16" t="s">
        <v>2</v>
      </c>
      <c r="J50" s="60" t="str">
        <f>IF(ISNUMBER('Tipps eintragen'!F52),'Tipps eintragen'!F52,"")</f>
        <v/>
      </c>
      <c r="K50" s="115" t="str">
        <f t="shared" si="2"/>
        <v/>
      </c>
      <c r="L50" s="65">
        <f t="shared" si="11"/>
        <v>0</v>
      </c>
      <c r="M50" s="65">
        <f t="shared" si="12"/>
        <v>0</v>
      </c>
      <c r="N50" s="68"/>
    </row>
    <row r="51" spans="1:14" x14ac:dyDescent="0.2">
      <c r="A51" s="24" t="str">
        <f>'Tipps eintragen'!A53</f>
        <v>Freiburg</v>
      </c>
      <c r="B51" s="25" t="s">
        <v>72</v>
      </c>
      <c r="C51" s="24" t="str">
        <f>'Tipps eintragen'!C53</f>
        <v>St. Pauli</v>
      </c>
      <c r="D51" s="22"/>
      <c r="E51" s="16" t="s">
        <v>2</v>
      </c>
      <c r="F51" s="21"/>
      <c r="G51" s="115" t="str">
        <f t="shared" si="8"/>
        <v xml:space="preserve"> </v>
      </c>
      <c r="H51" s="62" t="str">
        <f>IF(ISNUMBER('Tipps eintragen'!D53),'Tipps eintragen'!D53,"")</f>
        <v/>
      </c>
      <c r="I51" s="16" t="s">
        <v>2</v>
      </c>
      <c r="J51" s="60" t="str">
        <f>IF(ISNUMBER('Tipps eintragen'!F53),'Tipps eintragen'!F53,"")</f>
        <v/>
      </c>
      <c r="K51" s="115" t="str">
        <f t="shared" si="2"/>
        <v/>
      </c>
      <c r="L51" s="65">
        <f t="shared" si="11"/>
        <v>0</v>
      </c>
      <c r="M51" s="65">
        <f t="shared" si="12"/>
        <v>0</v>
      </c>
      <c r="N51" s="68"/>
    </row>
    <row r="52" spans="1:14" x14ac:dyDescent="0.2">
      <c r="A52" s="24" t="str">
        <f>'Tipps eintragen'!A54</f>
        <v>Leipzig</v>
      </c>
      <c r="B52" s="25" t="s">
        <v>72</v>
      </c>
      <c r="C52" s="24" t="str">
        <f>'Tipps eintragen'!C54</f>
        <v>Augsburg</v>
      </c>
      <c r="D52" s="22"/>
      <c r="E52" s="16" t="s">
        <v>2</v>
      </c>
      <c r="F52" s="21"/>
      <c r="G52" s="115" t="str">
        <f t="shared" si="8"/>
        <v xml:space="preserve"> </v>
      </c>
      <c r="H52" s="62" t="str">
        <f>IF(ISNUMBER('Tipps eintragen'!D54),'Tipps eintragen'!D54,"")</f>
        <v/>
      </c>
      <c r="I52" s="16" t="s">
        <v>2</v>
      </c>
      <c r="J52" s="60" t="str">
        <f>IF(ISNUMBER('Tipps eintragen'!F54),'Tipps eintragen'!F54,"")</f>
        <v/>
      </c>
      <c r="K52" s="115" t="str">
        <f t="shared" si="2"/>
        <v/>
      </c>
      <c r="L52" s="65">
        <f t="shared" si="11"/>
        <v>0</v>
      </c>
      <c r="M52" s="65">
        <f t="shared" si="12"/>
        <v>0</v>
      </c>
      <c r="N52" s="68"/>
    </row>
    <row r="53" spans="1:14" x14ac:dyDescent="0.2">
      <c r="A53" s="24" t="str">
        <f>'Tipps eintragen'!A55</f>
        <v>M´gladbach</v>
      </c>
      <c r="B53" s="25" t="s">
        <v>72</v>
      </c>
      <c r="C53" s="24" t="str">
        <f>'Tipps eintragen'!C55</f>
        <v>Union Berlin</v>
      </c>
      <c r="D53" s="22"/>
      <c r="E53" s="16" t="s">
        <v>2</v>
      </c>
      <c r="F53" s="21"/>
      <c r="G53" s="115" t="str">
        <f t="shared" si="8"/>
        <v xml:space="preserve"> </v>
      </c>
      <c r="H53" s="62" t="str">
        <f>IF(ISNUMBER('Tipps eintragen'!D55),'Tipps eintragen'!D55,"")</f>
        <v/>
      </c>
      <c r="I53" s="16" t="s">
        <v>2</v>
      </c>
      <c r="J53" s="60" t="str">
        <f>IF(ISNUMBER('Tipps eintragen'!F55),'Tipps eintragen'!F55,"")</f>
        <v/>
      </c>
      <c r="K53" s="115" t="str">
        <f t="shared" si="2"/>
        <v/>
      </c>
      <c r="L53" s="65">
        <f t="shared" si="11"/>
        <v>0</v>
      </c>
      <c r="M53" s="65">
        <f t="shared" si="12"/>
        <v>0</v>
      </c>
      <c r="N53" s="68"/>
    </row>
    <row r="54" spans="1:14" x14ac:dyDescent="0.2">
      <c r="A54" s="24" t="str">
        <f>'Tipps eintragen'!A56</f>
        <v>Bayern</v>
      </c>
      <c r="B54" s="25" t="s">
        <v>72</v>
      </c>
      <c r="C54" s="24" t="str">
        <f>'Tipps eintragen'!C56</f>
        <v>Leverkusen</v>
      </c>
      <c r="D54" s="22"/>
      <c r="E54" s="16" t="s">
        <v>2</v>
      </c>
      <c r="F54" s="21"/>
      <c r="G54" s="115" t="str">
        <f t="shared" si="8"/>
        <v xml:space="preserve"> </v>
      </c>
      <c r="H54" s="62" t="str">
        <f>IF(ISNUMBER('Tipps eintragen'!D56),'Tipps eintragen'!D56,"")</f>
        <v/>
      </c>
      <c r="I54" s="16" t="s">
        <v>2</v>
      </c>
      <c r="J54" s="60" t="str">
        <f>IF(ISNUMBER('Tipps eintragen'!F56),'Tipps eintragen'!F56,"")</f>
        <v/>
      </c>
      <c r="K54" s="115" t="str">
        <f t="shared" si="2"/>
        <v/>
      </c>
      <c r="L54" s="65">
        <f t="shared" si="11"/>
        <v>0</v>
      </c>
      <c r="M54" s="65">
        <f t="shared" si="12"/>
        <v>0</v>
      </c>
      <c r="N54" s="68"/>
    </row>
    <row r="55" spans="1:14" x14ac:dyDescent="0.2">
      <c r="A55" s="24" t="str">
        <f>'Tipps eintragen'!A57</f>
        <v>Holstein</v>
      </c>
      <c r="B55" s="25" t="s">
        <v>72</v>
      </c>
      <c r="C55" s="24" t="str">
        <f>'Tipps eintragen'!C57</f>
        <v>Frankfurt</v>
      </c>
      <c r="D55" s="22"/>
      <c r="E55" s="16" t="s">
        <v>2</v>
      </c>
      <c r="F55" s="21"/>
      <c r="G55" s="115" t="str">
        <f t="shared" si="8"/>
        <v xml:space="preserve"> </v>
      </c>
      <c r="H55" s="62" t="str">
        <f>IF(ISNUMBER('Tipps eintragen'!D57),'Tipps eintragen'!D57,"")</f>
        <v/>
      </c>
      <c r="I55" s="16" t="s">
        <v>2</v>
      </c>
      <c r="J55" s="60" t="str">
        <f>IF(ISNUMBER('Tipps eintragen'!F57),'Tipps eintragen'!F57,"")</f>
        <v/>
      </c>
      <c r="K55" s="115" t="str">
        <f t="shared" si="2"/>
        <v/>
      </c>
      <c r="L55" s="65">
        <f t="shared" si="11"/>
        <v>0</v>
      </c>
      <c r="M55" s="65">
        <f t="shared" si="12"/>
        <v>0</v>
      </c>
      <c r="N55" s="68"/>
    </row>
    <row r="56" spans="1:14" x14ac:dyDescent="0.2">
      <c r="A56" s="24" t="str">
        <f>'Tipps eintragen'!A58</f>
        <v>Hoffenheim</v>
      </c>
      <c r="B56" s="25" t="s">
        <v>72</v>
      </c>
      <c r="C56" s="24" t="str">
        <f>'Tipps eintragen'!C58</f>
        <v>Bremen</v>
      </c>
      <c r="D56" s="22"/>
      <c r="E56" s="16" t="s">
        <v>2</v>
      </c>
      <c r="F56" s="21"/>
      <c r="G56" s="115" t="str">
        <f t="shared" si="8"/>
        <v xml:space="preserve"> </v>
      </c>
      <c r="H56" s="62" t="str">
        <f>IF(ISNUMBER('Tipps eintragen'!D58),'Tipps eintragen'!D58,"")</f>
        <v/>
      </c>
      <c r="I56" s="16" t="s">
        <v>2</v>
      </c>
      <c r="J56" s="60" t="str">
        <f>IF(ISNUMBER('Tipps eintragen'!F58),'Tipps eintragen'!F58,"")</f>
        <v/>
      </c>
      <c r="K56" s="115" t="str">
        <f t="shared" si="2"/>
        <v/>
      </c>
      <c r="L56" s="65">
        <f t="shared" si="11"/>
        <v>0</v>
      </c>
      <c r="M56" s="65">
        <f t="shared" si="12"/>
        <v>0</v>
      </c>
      <c r="N56" s="68"/>
    </row>
    <row r="57" spans="1:14" ht="13.5" thickBot="1" x14ac:dyDescent="0.25">
      <c r="A57" s="17"/>
      <c r="B57" s="18"/>
      <c r="C57" s="17"/>
      <c r="D57" s="19"/>
      <c r="E57" s="18" t="s">
        <v>0</v>
      </c>
      <c r="F57" s="17"/>
      <c r="G57" s="115" t="str">
        <f t="shared" si="8"/>
        <v xml:space="preserve"> </v>
      </c>
      <c r="H57" s="63" t="str">
        <f>IF(ISNUMBER('Tipps eintragen'!D59),'Tipps eintragen'!D59,"")</f>
        <v/>
      </c>
      <c r="I57" s="18" t="s">
        <v>0</v>
      </c>
      <c r="J57" s="34" t="str">
        <f>IF(ISNUMBER('Tipps eintragen'!F59),'Tipps eintragen'!F59,"")</f>
        <v/>
      </c>
      <c r="K57" s="115" t="str">
        <f t="shared" si="2"/>
        <v/>
      </c>
      <c r="L57" s="63"/>
      <c r="M57" s="63"/>
      <c r="N57" s="69">
        <f>SUM(L48:M56)</f>
        <v>0</v>
      </c>
    </row>
    <row r="58" spans="1:14" s="15" customFormat="1" ht="15.75" x14ac:dyDescent="0.25">
      <c r="A58" s="13" t="str">
        <f>'Tipps eintragen'!A60</f>
        <v>6. Spieltag (04.-06.09.2024)</v>
      </c>
      <c r="B58" s="13"/>
      <c r="C58" s="13"/>
      <c r="D58" s="14"/>
      <c r="E58" s="13" t="s">
        <v>0</v>
      </c>
      <c r="F58" s="13"/>
      <c r="G58" s="116" t="str">
        <f t="shared" si="8"/>
        <v xml:space="preserve"> </v>
      </c>
      <c r="H58" s="62" t="str">
        <f>IF(ISNUMBER('Tipps eintragen'!D60),'Tipps eintragen'!D60,"")</f>
        <v/>
      </c>
      <c r="I58" s="13" t="s">
        <v>0</v>
      </c>
      <c r="J58" s="60" t="str">
        <f>IF(ISNUMBER('Tipps eintragen'!F60),'Tipps eintragen'!F60,"")</f>
        <v/>
      </c>
      <c r="K58" s="116" t="str">
        <f t="shared" si="2"/>
        <v/>
      </c>
      <c r="L58" s="70"/>
      <c r="M58" s="65"/>
      <c r="N58" s="67"/>
    </row>
    <row r="59" spans="1:14" x14ac:dyDescent="0.2">
      <c r="A59" s="24" t="str">
        <f>'Tipps eintragen'!A61</f>
        <v>St. Pauli</v>
      </c>
      <c r="B59" s="25" t="s">
        <v>72</v>
      </c>
      <c r="C59" s="24" t="str">
        <f>'Tipps eintragen'!C61</f>
        <v>Mainz</v>
      </c>
      <c r="D59" s="22"/>
      <c r="E59" s="16" t="s">
        <v>2</v>
      </c>
      <c r="F59" s="21"/>
      <c r="G59" s="115" t="str">
        <f t="shared" si="8"/>
        <v xml:space="preserve"> </v>
      </c>
      <c r="H59" s="62" t="str">
        <f>IF(ISNUMBER('Tipps eintragen'!D61),'Tipps eintragen'!D61,"")</f>
        <v/>
      </c>
      <c r="I59" s="16" t="s">
        <v>2</v>
      </c>
      <c r="J59" s="60" t="str">
        <f>IF(ISNUMBER('Tipps eintragen'!F61),'Tipps eintragen'!F61,"")</f>
        <v/>
      </c>
      <c r="K59" s="115" t="str">
        <f t="shared" si="2"/>
        <v/>
      </c>
      <c r="L59" s="65">
        <f t="shared" ref="L59:L67" si="13">IF(ISNUMBER(K59),IF(G59=K59,IF(K59=2,Pkte_AS,IF(K59=1,Pkte_HS,Pkte_U)),0),0)</f>
        <v>0</v>
      </c>
      <c r="M59" s="65">
        <f t="shared" ref="M59:M67" si="14">IF(AND(ISNUMBER(G59),ISNUMBER(K59)),IF(AND(D59=H59,F59=J59),2,0),0)</f>
        <v>0</v>
      </c>
      <c r="N59" s="68"/>
    </row>
    <row r="60" spans="1:14" x14ac:dyDescent="0.2">
      <c r="A60" s="24" t="str">
        <f>'Tipps eintragen'!A62</f>
        <v>Bremen</v>
      </c>
      <c r="B60" s="25" t="s">
        <v>72</v>
      </c>
      <c r="C60" s="24" t="str">
        <f>'Tipps eintragen'!C62</f>
        <v>Freiburg</v>
      </c>
      <c r="D60" s="22"/>
      <c r="E60" s="16" t="s">
        <v>2</v>
      </c>
      <c r="F60" s="21"/>
      <c r="G60" s="115" t="str">
        <f t="shared" si="8"/>
        <v xml:space="preserve"> </v>
      </c>
      <c r="H60" s="62" t="str">
        <f>IF(ISNUMBER('Tipps eintragen'!D62),'Tipps eintragen'!D62,"")</f>
        <v/>
      </c>
      <c r="I60" s="16" t="s">
        <v>2</v>
      </c>
      <c r="J60" s="60" t="str">
        <f>IF(ISNUMBER('Tipps eintragen'!F62),'Tipps eintragen'!F62,"")</f>
        <v/>
      </c>
      <c r="K60" s="115" t="str">
        <f t="shared" si="2"/>
        <v/>
      </c>
      <c r="L60" s="65">
        <f t="shared" si="13"/>
        <v>0</v>
      </c>
      <c r="M60" s="65">
        <f t="shared" si="14"/>
        <v>0</v>
      </c>
      <c r="N60" s="68"/>
    </row>
    <row r="61" spans="1:14" x14ac:dyDescent="0.2">
      <c r="A61" s="24" t="str">
        <f>'Tipps eintragen'!A63</f>
        <v>Union Berlin</v>
      </c>
      <c r="B61" s="25" t="s">
        <v>72</v>
      </c>
      <c r="C61" s="24" t="str">
        <f>'Tipps eintragen'!C63</f>
        <v>Dortmund</v>
      </c>
      <c r="D61" s="22"/>
      <c r="E61" s="16" t="s">
        <v>2</v>
      </c>
      <c r="F61" s="21"/>
      <c r="G61" s="115" t="str">
        <f t="shared" si="8"/>
        <v xml:space="preserve"> </v>
      </c>
      <c r="H61" s="62" t="str">
        <f>IF(ISNUMBER('Tipps eintragen'!D63),'Tipps eintragen'!D63,"")</f>
        <v/>
      </c>
      <c r="I61" s="16" t="s">
        <v>2</v>
      </c>
      <c r="J61" s="60" t="str">
        <f>IF(ISNUMBER('Tipps eintragen'!F63),'Tipps eintragen'!F63,"")</f>
        <v/>
      </c>
      <c r="K61" s="115" t="str">
        <f t="shared" si="2"/>
        <v/>
      </c>
      <c r="L61" s="65">
        <f t="shared" si="13"/>
        <v>0</v>
      </c>
      <c r="M61" s="65">
        <f t="shared" si="14"/>
        <v>0</v>
      </c>
      <c r="N61" s="68"/>
    </row>
    <row r="62" spans="1:14" x14ac:dyDescent="0.2">
      <c r="A62" s="24" t="str">
        <f>'Tipps eintragen'!A64</f>
        <v>Augsburg</v>
      </c>
      <c r="B62" s="25" t="s">
        <v>72</v>
      </c>
      <c r="C62" s="24" t="str">
        <f>'Tipps eintragen'!C64</f>
        <v>M´gladbach</v>
      </c>
      <c r="D62" s="22"/>
      <c r="E62" s="16" t="s">
        <v>2</v>
      </c>
      <c r="F62" s="21"/>
      <c r="G62" s="115" t="str">
        <f t="shared" si="8"/>
        <v xml:space="preserve"> </v>
      </c>
      <c r="H62" s="62" t="str">
        <f>IF(ISNUMBER('Tipps eintragen'!D64),'Tipps eintragen'!D64,"")</f>
        <v/>
      </c>
      <c r="I62" s="16" t="s">
        <v>2</v>
      </c>
      <c r="J62" s="60" t="str">
        <f>IF(ISNUMBER('Tipps eintragen'!F64),'Tipps eintragen'!F64,"")</f>
        <v/>
      </c>
      <c r="K62" s="115" t="str">
        <f t="shared" si="2"/>
        <v/>
      </c>
      <c r="L62" s="65">
        <f t="shared" si="13"/>
        <v>0</v>
      </c>
      <c r="M62" s="65">
        <f t="shared" si="14"/>
        <v>0</v>
      </c>
      <c r="N62" s="68"/>
    </row>
    <row r="63" spans="1:14" x14ac:dyDescent="0.2">
      <c r="A63" s="24" t="str">
        <f>'Tipps eintragen'!A65</f>
        <v>Stuttgart</v>
      </c>
      <c r="B63" s="25" t="s">
        <v>72</v>
      </c>
      <c r="C63" s="24" t="str">
        <f>'Tipps eintragen'!C65</f>
        <v>Hoffenheim</v>
      </c>
      <c r="D63" s="22"/>
      <c r="E63" s="16" t="s">
        <v>2</v>
      </c>
      <c r="F63" s="21"/>
      <c r="G63" s="115" t="str">
        <f t="shared" si="8"/>
        <v xml:space="preserve"> </v>
      </c>
      <c r="H63" s="62" t="str">
        <f>IF(ISNUMBER('Tipps eintragen'!D65),'Tipps eintragen'!D65,"")</f>
        <v/>
      </c>
      <c r="I63" s="16" t="s">
        <v>2</v>
      </c>
      <c r="J63" s="60" t="str">
        <f>IF(ISNUMBER('Tipps eintragen'!F65),'Tipps eintragen'!F65,"")</f>
        <v/>
      </c>
      <c r="K63" s="115" t="str">
        <f t="shared" si="2"/>
        <v/>
      </c>
      <c r="L63" s="65">
        <f t="shared" si="13"/>
        <v>0</v>
      </c>
      <c r="M63" s="65">
        <f t="shared" si="14"/>
        <v>0</v>
      </c>
      <c r="N63" s="68"/>
    </row>
    <row r="64" spans="1:14" x14ac:dyDescent="0.2">
      <c r="A64" s="24" t="str">
        <f>'Tipps eintragen'!A66</f>
        <v>Bochum</v>
      </c>
      <c r="B64" s="25" t="s">
        <v>72</v>
      </c>
      <c r="C64" s="24" t="str">
        <f>'Tipps eintragen'!C66</f>
        <v>Wolfsburg</v>
      </c>
      <c r="D64" s="22"/>
      <c r="E64" s="16" t="s">
        <v>2</v>
      </c>
      <c r="F64" s="21"/>
      <c r="G64" s="115" t="str">
        <f t="shared" si="8"/>
        <v xml:space="preserve"> </v>
      </c>
      <c r="H64" s="62" t="str">
        <f>IF(ISNUMBER('Tipps eintragen'!D66),'Tipps eintragen'!D66,"")</f>
        <v/>
      </c>
      <c r="I64" s="16" t="s">
        <v>2</v>
      </c>
      <c r="J64" s="60" t="str">
        <f>IF(ISNUMBER('Tipps eintragen'!F66),'Tipps eintragen'!F66,"")</f>
        <v/>
      </c>
      <c r="K64" s="115" t="str">
        <f t="shared" si="2"/>
        <v/>
      </c>
      <c r="L64" s="65">
        <f t="shared" si="13"/>
        <v>0</v>
      </c>
      <c r="M64" s="65">
        <f t="shared" si="14"/>
        <v>0</v>
      </c>
      <c r="N64" s="68"/>
    </row>
    <row r="65" spans="1:14" x14ac:dyDescent="0.2">
      <c r="A65" s="24" t="str">
        <f>'Tipps eintragen'!A67</f>
        <v>Frankfurt</v>
      </c>
      <c r="B65" s="25" t="s">
        <v>72</v>
      </c>
      <c r="C65" s="24" t="str">
        <f>'Tipps eintragen'!C67</f>
        <v>Bayern</v>
      </c>
      <c r="D65" s="22"/>
      <c r="E65" s="16" t="s">
        <v>2</v>
      </c>
      <c r="F65" s="21"/>
      <c r="G65" s="115" t="str">
        <f t="shared" si="8"/>
        <v xml:space="preserve"> </v>
      </c>
      <c r="H65" s="62" t="str">
        <f>IF(ISNUMBER('Tipps eintragen'!D67),'Tipps eintragen'!D67,"")</f>
        <v/>
      </c>
      <c r="I65" s="16" t="s">
        <v>2</v>
      </c>
      <c r="J65" s="60" t="str">
        <f>IF(ISNUMBER('Tipps eintragen'!F67),'Tipps eintragen'!F67,"")</f>
        <v/>
      </c>
      <c r="K65" s="115" t="str">
        <f t="shared" si="2"/>
        <v/>
      </c>
      <c r="L65" s="65">
        <f t="shared" si="13"/>
        <v>0</v>
      </c>
      <c r="M65" s="65">
        <f t="shared" si="14"/>
        <v>0</v>
      </c>
      <c r="N65" s="68"/>
    </row>
    <row r="66" spans="1:14" x14ac:dyDescent="0.2">
      <c r="A66" s="24" t="str">
        <f>'Tipps eintragen'!A68</f>
        <v>Heidenheim</v>
      </c>
      <c r="B66" s="25" t="s">
        <v>72</v>
      </c>
      <c r="C66" s="24" t="str">
        <f>'Tipps eintragen'!C68</f>
        <v>Leipzig</v>
      </c>
      <c r="D66" s="22"/>
      <c r="E66" s="16" t="s">
        <v>2</v>
      </c>
      <c r="F66" s="21"/>
      <c r="G66" s="115" t="str">
        <f t="shared" si="8"/>
        <v xml:space="preserve"> </v>
      </c>
      <c r="H66" s="62" t="str">
        <f>IF(ISNUMBER('Tipps eintragen'!D68),'Tipps eintragen'!D68,"")</f>
        <v/>
      </c>
      <c r="I66" s="16" t="s">
        <v>2</v>
      </c>
      <c r="J66" s="60" t="str">
        <f>IF(ISNUMBER('Tipps eintragen'!F68),'Tipps eintragen'!F68,"")</f>
        <v/>
      </c>
      <c r="K66" s="115" t="str">
        <f t="shared" si="2"/>
        <v/>
      </c>
      <c r="L66" s="65">
        <f t="shared" si="13"/>
        <v>0</v>
      </c>
      <c r="M66" s="65">
        <f t="shared" si="14"/>
        <v>0</v>
      </c>
      <c r="N66" s="68"/>
    </row>
    <row r="67" spans="1:14" x14ac:dyDescent="0.2">
      <c r="A67" s="24" t="str">
        <f>'Tipps eintragen'!A69</f>
        <v>Leverkusen</v>
      </c>
      <c r="B67" s="25" t="s">
        <v>72</v>
      </c>
      <c r="C67" s="24" t="str">
        <f>'Tipps eintragen'!C69</f>
        <v>Holstein</v>
      </c>
      <c r="D67" s="22"/>
      <c r="E67" s="16" t="s">
        <v>2</v>
      </c>
      <c r="F67" s="21"/>
      <c r="G67" s="115" t="str">
        <f t="shared" si="8"/>
        <v xml:space="preserve"> </v>
      </c>
      <c r="H67" s="62" t="str">
        <f>IF(ISNUMBER('Tipps eintragen'!D69),'Tipps eintragen'!D69,"")</f>
        <v/>
      </c>
      <c r="I67" s="16" t="s">
        <v>2</v>
      </c>
      <c r="J67" s="60" t="str">
        <f>IF(ISNUMBER('Tipps eintragen'!F69),'Tipps eintragen'!F69,"")</f>
        <v/>
      </c>
      <c r="K67" s="115" t="str">
        <f t="shared" si="2"/>
        <v/>
      </c>
      <c r="L67" s="65">
        <f t="shared" si="13"/>
        <v>0</v>
      </c>
      <c r="M67" s="65">
        <f t="shared" si="14"/>
        <v>0</v>
      </c>
      <c r="N67" s="68"/>
    </row>
    <row r="68" spans="1:14" ht="13.5" thickBot="1" x14ac:dyDescent="0.25">
      <c r="A68" s="17"/>
      <c r="B68" s="18"/>
      <c r="C68" s="17"/>
      <c r="D68" s="19"/>
      <c r="E68" s="18" t="s">
        <v>0</v>
      </c>
      <c r="F68" s="17"/>
      <c r="G68" s="115" t="str">
        <f t="shared" si="8"/>
        <v xml:space="preserve"> </v>
      </c>
      <c r="H68" s="63" t="str">
        <f>IF(ISNUMBER('Tipps eintragen'!D70),'Tipps eintragen'!D70,"")</f>
        <v/>
      </c>
      <c r="I68" s="18" t="s">
        <v>0</v>
      </c>
      <c r="J68" s="34" t="str">
        <f>IF(ISNUMBER('Tipps eintragen'!F70),'Tipps eintragen'!F70,"")</f>
        <v/>
      </c>
      <c r="K68" s="115" t="str">
        <f t="shared" si="2"/>
        <v/>
      </c>
      <c r="L68" s="63"/>
      <c r="M68" s="63"/>
      <c r="N68" s="69">
        <f>SUM(L59:M67)</f>
        <v>0</v>
      </c>
    </row>
    <row r="69" spans="1:14" s="15" customFormat="1" ht="15.75" x14ac:dyDescent="0.25">
      <c r="A69" s="13" t="str">
        <f>'Tipps eintragen'!A71</f>
        <v>7. Spieltag (18.-20.10.2024)</v>
      </c>
      <c r="B69" s="13"/>
      <c r="C69" s="13"/>
      <c r="D69" s="14"/>
      <c r="E69" s="13" t="s">
        <v>0</v>
      </c>
      <c r="F69" s="13"/>
      <c r="G69" s="116" t="str">
        <f t="shared" ref="G69:G132" si="15">IF(OR(ISBLANK(D69),ISBLANK(F69))," ",IF(D69&gt;F69,1,IF(D69=F69,0,2)))</f>
        <v xml:space="preserve"> </v>
      </c>
      <c r="H69" s="62" t="str">
        <f>IF(ISNUMBER('Tipps eintragen'!D71),'Tipps eintragen'!D71,"")</f>
        <v/>
      </c>
      <c r="I69" s="13" t="s">
        <v>0</v>
      </c>
      <c r="J69" s="60" t="str">
        <f>IF(ISNUMBER('Tipps eintragen'!F71),'Tipps eintragen'!F71,"")</f>
        <v/>
      </c>
      <c r="K69" s="116" t="str">
        <f t="shared" ref="K69:K132" si="16">IF(AND(ISNUMBER(H69),ISNUMBER(J69)),IF(H69&gt;J69,1,IF(H69=J69,0,2)),"")</f>
        <v/>
      </c>
      <c r="L69" s="70"/>
      <c r="M69" s="65"/>
      <c r="N69" s="67"/>
    </row>
    <row r="70" spans="1:14" x14ac:dyDescent="0.2">
      <c r="A70" s="24" t="str">
        <f>'Tipps eintragen'!A72</f>
        <v>Hoffenheim</v>
      </c>
      <c r="B70" s="25" t="s">
        <v>72</v>
      </c>
      <c r="C70" s="24" t="str">
        <f>'Tipps eintragen'!C72</f>
        <v>Bochum</v>
      </c>
      <c r="D70" s="22"/>
      <c r="E70" s="4" t="s">
        <v>2</v>
      </c>
      <c r="F70" s="21"/>
      <c r="G70" s="115" t="str">
        <f t="shared" si="15"/>
        <v xml:space="preserve"> </v>
      </c>
      <c r="H70" s="62" t="str">
        <f>IF(ISNUMBER('Tipps eintragen'!D72),'Tipps eintragen'!D72,"")</f>
        <v/>
      </c>
      <c r="I70" s="4" t="s">
        <v>2</v>
      </c>
      <c r="J70" s="60" t="str">
        <f>IF(ISNUMBER('Tipps eintragen'!F72),'Tipps eintragen'!F72,"")</f>
        <v/>
      </c>
      <c r="K70" s="115" t="str">
        <f t="shared" si="16"/>
        <v/>
      </c>
      <c r="L70" s="65">
        <f t="shared" ref="L70:L78" si="17">IF(ISNUMBER(K70),IF(G70=K70,IF(K70=2,Pkte_AS,IF(K70=1,Pkte_HS,Pkte_U)),0),0)</f>
        <v>0</v>
      </c>
      <c r="M70" s="65">
        <f t="shared" ref="M70:M78" si="18">IF(AND(ISNUMBER(G70),ISNUMBER(K70)),IF(AND(D70=H70,F70=J70),2,0),0)</f>
        <v>0</v>
      </c>
      <c r="N70" s="68"/>
    </row>
    <row r="71" spans="1:14" x14ac:dyDescent="0.2">
      <c r="A71" s="24" t="str">
        <f>'Tipps eintragen'!A73</f>
        <v>Bayern</v>
      </c>
      <c r="B71" s="25" t="s">
        <v>72</v>
      </c>
      <c r="C71" s="24" t="str">
        <f>'Tipps eintragen'!C73</f>
        <v>Stuttgart</v>
      </c>
      <c r="D71" s="22"/>
      <c r="E71" s="4" t="s">
        <v>2</v>
      </c>
      <c r="F71" s="21"/>
      <c r="G71" s="115" t="str">
        <f t="shared" si="15"/>
        <v xml:space="preserve"> </v>
      </c>
      <c r="H71" s="62" t="str">
        <f>IF(ISNUMBER('Tipps eintragen'!D73),'Tipps eintragen'!D73,"")</f>
        <v/>
      </c>
      <c r="I71" s="4" t="s">
        <v>2</v>
      </c>
      <c r="J71" s="60" t="str">
        <f>IF(ISNUMBER('Tipps eintragen'!F73),'Tipps eintragen'!F73,"")</f>
        <v/>
      </c>
      <c r="K71" s="115" t="str">
        <f t="shared" si="16"/>
        <v/>
      </c>
      <c r="L71" s="65">
        <f t="shared" si="17"/>
        <v>0</v>
      </c>
      <c r="M71" s="65">
        <f t="shared" si="18"/>
        <v>0</v>
      </c>
      <c r="N71" s="68"/>
    </row>
    <row r="72" spans="1:14" x14ac:dyDescent="0.2">
      <c r="A72" s="24" t="str">
        <f>'Tipps eintragen'!A74</f>
        <v>Freiburg</v>
      </c>
      <c r="B72" s="25" t="s">
        <v>72</v>
      </c>
      <c r="C72" s="24" t="str">
        <f>'Tipps eintragen'!C74</f>
        <v>Augsburg</v>
      </c>
      <c r="D72" s="22"/>
      <c r="E72" s="4" t="s">
        <v>2</v>
      </c>
      <c r="F72" s="21"/>
      <c r="G72" s="115" t="str">
        <f t="shared" si="15"/>
        <v xml:space="preserve"> </v>
      </c>
      <c r="H72" s="62" t="str">
        <f>IF(ISNUMBER('Tipps eintragen'!D74),'Tipps eintragen'!D74,"")</f>
        <v/>
      </c>
      <c r="I72" s="4" t="s">
        <v>2</v>
      </c>
      <c r="J72" s="60" t="str">
        <f>IF(ISNUMBER('Tipps eintragen'!F74),'Tipps eintragen'!F74,"")</f>
        <v/>
      </c>
      <c r="K72" s="115" t="str">
        <f t="shared" si="16"/>
        <v/>
      </c>
      <c r="L72" s="65">
        <f t="shared" si="17"/>
        <v>0</v>
      </c>
      <c r="M72" s="65">
        <f t="shared" si="18"/>
        <v>0</v>
      </c>
      <c r="N72" s="68"/>
    </row>
    <row r="73" spans="1:14" x14ac:dyDescent="0.2">
      <c r="A73" s="24" t="str">
        <f>'Tipps eintragen'!A75</f>
        <v>Holstein</v>
      </c>
      <c r="B73" s="25" t="s">
        <v>72</v>
      </c>
      <c r="C73" s="24" t="str">
        <f>'Tipps eintragen'!C75</f>
        <v>Union Berlin</v>
      </c>
      <c r="D73" s="22"/>
      <c r="E73" s="4" t="s">
        <v>2</v>
      </c>
      <c r="F73" s="21"/>
      <c r="G73" s="115" t="str">
        <f t="shared" si="15"/>
        <v xml:space="preserve"> </v>
      </c>
      <c r="H73" s="62" t="str">
        <f>IF(ISNUMBER('Tipps eintragen'!D75),'Tipps eintragen'!D75,"")</f>
        <v/>
      </c>
      <c r="I73" s="4" t="s">
        <v>2</v>
      </c>
      <c r="J73" s="60" t="str">
        <f>IF(ISNUMBER('Tipps eintragen'!F75),'Tipps eintragen'!F75,"")</f>
        <v/>
      </c>
      <c r="K73" s="115" t="str">
        <f t="shared" si="16"/>
        <v/>
      </c>
      <c r="L73" s="65">
        <f t="shared" si="17"/>
        <v>0</v>
      </c>
      <c r="M73" s="65">
        <f t="shared" si="18"/>
        <v>0</v>
      </c>
      <c r="N73" s="68"/>
    </row>
    <row r="74" spans="1:14" x14ac:dyDescent="0.2">
      <c r="A74" s="24" t="str">
        <f>'Tipps eintragen'!A76</f>
        <v>Wolfsburg</v>
      </c>
      <c r="B74" s="25" t="s">
        <v>72</v>
      </c>
      <c r="C74" s="24" t="str">
        <f>'Tipps eintragen'!C76</f>
        <v>Bremen</v>
      </c>
      <c r="D74" s="22"/>
      <c r="E74" s="4" t="s">
        <v>2</v>
      </c>
      <c r="F74" s="21"/>
      <c r="G74" s="115" t="str">
        <f t="shared" si="15"/>
        <v xml:space="preserve"> </v>
      </c>
      <c r="H74" s="62" t="str">
        <f>IF(ISNUMBER('Tipps eintragen'!D76),'Tipps eintragen'!D76,"")</f>
        <v/>
      </c>
      <c r="I74" s="4" t="s">
        <v>2</v>
      </c>
      <c r="J74" s="60" t="str">
        <f>IF(ISNUMBER('Tipps eintragen'!F76),'Tipps eintragen'!F76,"")</f>
        <v/>
      </c>
      <c r="K74" s="115" t="str">
        <f t="shared" si="16"/>
        <v/>
      </c>
      <c r="L74" s="65">
        <f t="shared" si="17"/>
        <v>0</v>
      </c>
      <c r="M74" s="65">
        <f t="shared" si="18"/>
        <v>0</v>
      </c>
      <c r="N74" s="68"/>
    </row>
    <row r="75" spans="1:14" x14ac:dyDescent="0.2">
      <c r="A75" s="24" t="str">
        <f>'Tipps eintragen'!A77</f>
        <v>Leverkusen</v>
      </c>
      <c r="B75" s="25" t="s">
        <v>72</v>
      </c>
      <c r="C75" s="24" t="str">
        <f>'Tipps eintragen'!C77</f>
        <v>Frankfurt</v>
      </c>
      <c r="D75" s="22"/>
      <c r="E75" s="4" t="s">
        <v>2</v>
      </c>
      <c r="F75" s="21"/>
      <c r="G75" s="115" t="str">
        <f t="shared" si="15"/>
        <v xml:space="preserve"> </v>
      </c>
      <c r="H75" s="62" t="str">
        <f>IF(ISNUMBER('Tipps eintragen'!D77),'Tipps eintragen'!D77,"")</f>
        <v/>
      </c>
      <c r="I75" s="4" t="s">
        <v>2</v>
      </c>
      <c r="J75" s="60" t="str">
        <f>IF(ISNUMBER('Tipps eintragen'!F77),'Tipps eintragen'!F77,"")</f>
        <v/>
      </c>
      <c r="K75" s="115" t="str">
        <f t="shared" si="16"/>
        <v/>
      </c>
      <c r="L75" s="65">
        <f t="shared" si="17"/>
        <v>0</v>
      </c>
      <c r="M75" s="65">
        <f t="shared" si="18"/>
        <v>0</v>
      </c>
      <c r="N75" s="68"/>
    </row>
    <row r="76" spans="1:14" x14ac:dyDescent="0.2">
      <c r="A76" s="24" t="str">
        <f>'Tipps eintragen'!A78</f>
        <v>Dortmund</v>
      </c>
      <c r="B76" s="25" t="s">
        <v>72</v>
      </c>
      <c r="C76" s="24" t="str">
        <f>'Tipps eintragen'!C78</f>
        <v>St. Pauli</v>
      </c>
      <c r="D76" s="22"/>
      <c r="E76" s="4" t="s">
        <v>2</v>
      </c>
      <c r="F76" s="21"/>
      <c r="G76" s="115" t="str">
        <f t="shared" si="15"/>
        <v xml:space="preserve"> </v>
      </c>
      <c r="H76" s="62" t="str">
        <f>IF(ISNUMBER('Tipps eintragen'!D78),'Tipps eintragen'!D78,"")</f>
        <v/>
      </c>
      <c r="I76" s="4" t="s">
        <v>2</v>
      </c>
      <c r="J76" s="60" t="str">
        <f>IF(ISNUMBER('Tipps eintragen'!F78),'Tipps eintragen'!F78,"")</f>
        <v/>
      </c>
      <c r="K76" s="115" t="str">
        <f t="shared" si="16"/>
        <v/>
      </c>
      <c r="L76" s="65">
        <f t="shared" si="17"/>
        <v>0</v>
      </c>
      <c r="M76" s="65">
        <f t="shared" si="18"/>
        <v>0</v>
      </c>
      <c r="N76" s="68"/>
    </row>
    <row r="77" spans="1:14" x14ac:dyDescent="0.2">
      <c r="A77" s="24" t="str">
        <f>'Tipps eintragen'!A79</f>
        <v>M´gladbach</v>
      </c>
      <c r="B77" s="25" t="s">
        <v>72</v>
      </c>
      <c r="C77" s="24" t="str">
        <f>'Tipps eintragen'!C79</f>
        <v>Heidenheim</v>
      </c>
      <c r="D77" s="22"/>
      <c r="E77" s="4" t="s">
        <v>2</v>
      </c>
      <c r="F77" s="21"/>
      <c r="G77" s="115" t="str">
        <f t="shared" si="15"/>
        <v xml:space="preserve"> </v>
      </c>
      <c r="H77" s="62" t="str">
        <f>IF(ISNUMBER('Tipps eintragen'!D79),'Tipps eintragen'!D79,"")</f>
        <v/>
      </c>
      <c r="I77" s="4" t="s">
        <v>2</v>
      </c>
      <c r="J77" s="60" t="str">
        <f>IF(ISNUMBER('Tipps eintragen'!F79),'Tipps eintragen'!F79,"")</f>
        <v/>
      </c>
      <c r="K77" s="115" t="str">
        <f t="shared" si="16"/>
        <v/>
      </c>
      <c r="L77" s="65">
        <f t="shared" si="17"/>
        <v>0</v>
      </c>
      <c r="M77" s="65">
        <f t="shared" si="18"/>
        <v>0</v>
      </c>
      <c r="N77" s="68"/>
    </row>
    <row r="78" spans="1:14" x14ac:dyDescent="0.2">
      <c r="A78" s="24" t="str">
        <f>'Tipps eintragen'!A80</f>
        <v>Mainz</v>
      </c>
      <c r="B78" s="25" t="s">
        <v>72</v>
      </c>
      <c r="C78" s="24" t="str">
        <f>'Tipps eintragen'!C80</f>
        <v>Leipzig</v>
      </c>
      <c r="D78" s="22"/>
      <c r="E78" s="4" t="s">
        <v>2</v>
      </c>
      <c r="F78" s="21"/>
      <c r="G78" s="115" t="str">
        <f t="shared" si="15"/>
        <v xml:space="preserve"> </v>
      </c>
      <c r="H78" s="62" t="str">
        <f>IF(ISNUMBER('Tipps eintragen'!D80),'Tipps eintragen'!D80,"")</f>
        <v/>
      </c>
      <c r="I78" s="4" t="s">
        <v>2</v>
      </c>
      <c r="J78" s="60" t="str">
        <f>IF(ISNUMBER('Tipps eintragen'!F80),'Tipps eintragen'!F80,"")</f>
        <v/>
      </c>
      <c r="K78" s="115" t="str">
        <f t="shared" si="16"/>
        <v/>
      </c>
      <c r="L78" s="65">
        <f t="shared" si="17"/>
        <v>0</v>
      </c>
      <c r="M78" s="65">
        <f t="shared" si="18"/>
        <v>0</v>
      </c>
      <c r="N78" s="68"/>
    </row>
    <row r="79" spans="1:14" ht="13.5" thickBot="1" x14ac:dyDescent="0.25">
      <c r="A79" s="17"/>
      <c r="B79" s="18"/>
      <c r="C79" s="17"/>
      <c r="D79" s="19"/>
      <c r="E79" s="18" t="s">
        <v>0</v>
      </c>
      <c r="F79" s="17"/>
      <c r="G79" s="115" t="str">
        <f t="shared" si="15"/>
        <v xml:space="preserve"> </v>
      </c>
      <c r="H79" s="63" t="str">
        <f>IF(ISNUMBER('Tipps eintragen'!D81),'Tipps eintragen'!D81,"")</f>
        <v/>
      </c>
      <c r="I79" s="18" t="s">
        <v>0</v>
      </c>
      <c r="J79" s="34" t="str">
        <f>IF(ISNUMBER('Tipps eintragen'!F81),'Tipps eintragen'!F81,"")</f>
        <v/>
      </c>
      <c r="K79" s="115" t="str">
        <f t="shared" si="16"/>
        <v/>
      </c>
      <c r="L79" s="63"/>
      <c r="M79" s="63"/>
      <c r="N79" s="69">
        <f>SUM(L70:M78)</f>
        <v>0</v>
      </c>
    </row>
    <row r="80" spans="1:14" s="15" customFormat="1" ht="15.75" x14ac:dyDescent="0.25">
      <c r="A80" s="13" t="str">
        <f>'Tipps eintragen'!A82</f>
        <v>8. Spieltag (25.-27.10.2024)</v>
      </c>
      <c r="B80" s="13"/>
      <c r="C80" s="13"/>
      <c r="D80" s="14"/>
      <c r="E80" s="13" t="s">
        <v>0</v>
      </c>
      <c r="F80" s="13"/>
      <c r="G80" s="116" t="str">
        <f t="shared" si="15"/>
        <v xml:space="preserve"> </v>
      </c>
      <c r="H80" s="62" t="str">
        <f>IF(ISNUMBER('Tipps eintragen'!D82),'Tipps eintragen'!D82,"")</f>
        <v/>
      </c>
      <c r="I80" s="13" t="s">
        <v>0</v>
      </c>
      <c r="J80" s="60" t="str">
        <f>IF(ISNUMBER('Tipps eintragen'!F82),'Tipps eintragen'!F82,"")</f>
        <v/>
      </c>
      <c r="K80" s="116" t="str">
        <f t="shared" si="16"/>
        <v/>
      </c>
      <c r="L80" s="70"/>
      <c r="M80" s="65"/>
      <c r="N80" s="67"/>
    </row>
    <row r="81" spans="1:14" x14ac:dyDescent="0.2">
      <c r="A81" s="24" t="str">
        <f>'Tipps eintragen'!A83</f>
        <v>Heidenheim</v>
      </c>
      <c r="B81" s="25" t="s">
        <v>72</v>
      </c>
      <c r="C81" s="24" t="str">
        <f>'Tipps eintragen'!C83</f>
        <v>Hoffenheim</v>
      </c>
      <c r="D81" s="22"/>
      <c r="E81" s="4" t="s">
        <v>2</v>
      </c>
      <c r="F81" s="21"/>
      <c r="G81" s="115" t="str">
        <f t="shared" si="15"/>
        <v xml:space="preserve"> </v>
      </c>
      <c r="H81" s="62" t="str">
        <f>IF(ISNUMBER('Tipps eintragen'!D83),'Tipps eintragen'!D83,"")</f>
        <v/>
      </c>
      <c r="I81" s="4" t="s">
        <v>2</v>
      </c>
      <c r="J81" s="60" t="str">
        <f>IF(ISNUMBER('Tipps eintragen'!F83),'Tipps eintragen'!F83,"")</f>
        <v/>
      </c>
      <c r="K81" s="115" t="str">
        <f t="shared" si="16"/>
        <v/>
      </c>
      <c r="L81" s="65">
        <f t="shared" ref="L81:L89" si="19">IF(ISNUMBER(K81),IF(G81=K81,IF(K81=2,Pkte_AS,IF(K81=1,Pkte_HS,Pkte_U)),0),0)</f>
        <v>0</v>
      </c>
      <c r="M81" s="65">
        <f t="shared" ref="M81:M89" si="20">IF(AND(ISNUMBER(G81),ISNUMBER(K81)),IF(AND(D81=H81,F81=J81),2,0),0)</f>
        <v>0</v>
      </c>
      <c r="N81" s="68"/>
    </row>
    <row r="82" spans="1:14" x14ac:dyDescent="0.2">
      <c r="A82" s="24" t="str">
        <f>'Tipps eintragen'!A84</f>
        <v>Bremen</v>
      </c>
      <c r="B82" s="25" t="s">
        <v>72</v>
      </c>
      <c r="C82" s="24" t="str">
        <f>'Tipps eintragen'!C84</f>
        <v>Leverkusen</v>
      </c>
      <c r="D82" s="22"/>
      <c r="E82" s="4" t="s">
        <v>2</v>
      </c>
      <c r="F82" s="21"/>
      <c r="G82" s="115" t="str">
        <f t="shared" si="15"/>
        <v xml:space="preserve"> </v>
      </c>
      <c r="H82" s="62" t="str">
        <f>IF(ISNUMBER('Tipps eintragen'!D84),'Tipps eintragen'!D84,"")</f>
        <v/>
      </c>
      <c r="I82" s="4" t="s">
        <v>2</v>
      </c>
      <c r="J82" s="60" t="str">
        <f>IF(ISNUMBER('Tipps eintragen'!F84),'Tipps eintragen'!F84,"")</f>
        <v/>
      </c>
      <c r="K82" s="115" t="str">
        <f t="shared" si="16"/>
        <v/>
      </c>
      <c r="L82" s="65">
        <f t="shared" si="19"/>
        <v>0</v>
      </c>
      <c r="M82" s="65">
        <f t="shared" si="20"/>
        <v>0</v>
      </c>
      <c r="N82" s="68"/>
    </row>
    <row r="83" spans="1:14" x14ac:dyDescent="0.2">
      <c r="A83" s="24" t="str">
        <f>'Tipps eintragen'!A85</f>
        <v>Leipzig</v>
      </c>
      <c r="B83" s="25" t="s">
        <v>72</v>
      </c>
      <c r="C83" s="24" t="str">
        <f>'Tipps eintragen'!C85</f>
        <v>Freiburg</v>
      </c>
      <c r="D83" s="22"/>
      <c r="E83" s="4" t="s">
        <v>2</v>
      </c>
      <c r="F83" s="21"/>
      <c r="G83" s="115" t="str">
        <f t="shared" si="15"/>
        <v xml:space="preserve"> </v>
      </c>
      <c r="H83" s="62" t="str">
        <f>IF(ISNUMBER('Tipps eintragen'!D85),'Tipps eintragen'!D85,"")</f>
        <v/>
      </c>
      <c r="I83" s="4" t="s">
        <v>2</v>
      </c>
      <c r="J83" s="60" t="str">
        <f>IF(ISNUMBER('Tipps eintragen'!F85),'Tipps eintragen'!F85,"")</f>
        <v/>
      </c>
      <c r="K83" s="115" t="str">
        <f t="shared" si="16"/>
        <v/>
      </c>
      <c r="L83" s="65">
        <f t="shared" si="19"/>
        <v>0</v>
      </c>
      <c r="M83" s="65">
        <f t="shared" si="20"/>
        <v>0</v>
      </c>
      <c r="N83" s="68"/>
    </row>
    <row r="84" spans="1:14" x14ac:dyDescent="0.2">
      <c r="A84" s="24" t="str">
        <f>'Tipps eintragen'!A86</f>
        <v>Bochum</v>
      </c>
      <c r="B84" s="25" t="s">
        <v>72</v>
      </c>
      <c r="C84" s="24" t="str">
        <f>'Tipps eintragen'!C86</f>
        <v>Bayern</v>
      </c>
      <c r="D84" s="22"/>
      <c r="E84" s="4" t="s">
        <v>2</v>
      </c>
      <c r="F84" s="21"/>
      <c r="G84" s="115" t="str">
        <f t="shared" si="15"/>
        <v xml:space="preserve"> </v>
      </c>
      <c r="H84" s="62" t="str">
        <f>IF(ISNUMBER('Tipps eintragen'!D86),'Tipps eintragen'!D86,"")</f>
        <v/>
      </c>
      <c r="I84" s="4" t="s">
        <v>2</v>
      </c>
      <c r="J84" s="60" t="str">
        <f>IF(ISNUMBER('Tipps eintragen'!F86),'Tipps eintragen'!F86,"")</f>
        <v/>
      </c>
      <c r="K84" s="115" t="str">
        <f t="shared" si="16"/>
        <v/>
      </c>
      <c r="L84" s="65">
        <f t="shared" si="19"/>
        <v>0</v>
      </c>
      <c r="M84" s="65">
        <f t="shared" si="20"/>
        <v>0</v>
      </c>
      <c r="N84" s="68"/>
    </row>
    <row r="85" spans="1:14" x14ac:dyDescent="0.2">
      <c r="A85" s="24" t="str">
        <f>'Tipps eintragen'!A87</f>
        <v>Union Berlin</v>
      </c>
      <c r="B85" s="25" t="s">
        <v>72</v>
      </c>
      <c r="C85" s="24" t="str">
        <f>'Tipps eintragen'!C87</f>
        <v>Frankfurt</v>
      </c>
      <c r="D85" s="22"/>
      <c r="E85" s="4" t="s">
        <v>2</v>
      </c>
      <c r="F85" s="21"/>
      <c r="G85" s="115" t="str">
        <f t="shared" si="15"/>
        <v xml:space="preserve"> </v>
      </c>
      <c r="H85" s="62" t="str">
        <f>IF(ISNUMBER('Tipps eintragen'!D87),'Tipps eintragen'!D87,"")</f>
        <v/>
      </c>
      <c r="I85" s="4" t="s">
        <v>2</v>
      </c>
      <c r="J85" s="60" t="str">
        <f>IF(ISNUMBER('Tipps eintragen'!F87),'Tipps eintragen'!F87,"")</f>
        <v/>
      </c>
      <c r="K85" s="115" t="str">
        <f t="shared" si="16"/>
        <v/>
      </c>
      <c r="L85" s="65">
        <f t="shared" si="19"/>
        <v>0</v>
      </c>
      <c r="M85" s="65">
        <f t="shared" si="20"/>
        <v>0</v>
      </c>
      <c r="N85" s="68"/>
    </row>
    <row r="86" spans="1:14" x14ac:dyDescent="0.2">
      <c r="A86" s="24" t="str">
        <f>'Tipps eintragen'!A88</f>
        <v>Augsburg</v>
      </c>
      <c r="B86" s="25" t="s">
        <v>72</v>
      </c>
      <c r="C86" s="24" t="str">
        <f>'Tipps eintragen'!C88</f>
        <v>Dortmund</v>
      </c>
      <c r="D86" s="22"/>
      <c r="E86" s="4" t="s">
        <v>2</v>
      </c>
      <c r="F86" s="21"/>
      <c r="G86" s="115" t="str">
        <f t="shared" si="15"/>
        <v xml:space="preserve"> </v>
      </c>
      <c r="H86" s="62" t="str">
        <f>IF(ISNUMBER('Tipps eintragen'!D88),'Tipps eintragen'!D88,"")</f>
        <v/>
      </c>
      <c r="I86" s="4" t="s">
        <v>2</v>
      </c>
      <c r="J86" s="60" t="str">
        <f>IF(ISNUMBER('Tipps eintragen'!F88),'Tipps eintragen'!F88,"")</f>
        <v/>
      </c>
      <c r="K86" s="115" t="str">
        <f t="shared" si="16"/>
        <v/>
      </c>
      <c r="L86" s="65">
        <f t="shared" si="19"/>
        <v>0</v>
      </c>
      <c r="M86" s="65">
        <f t="shared" si="20"/>
        <v>0</v>
      </c>
      <c r="N86" s="68"/>
    </row>
    <row r="87" spans="1:14" x14ac:dyDescent="0.2">
      <c r="A87" s="24" t="str">
        <f>'Tipps eintragen'!A89</f>
        <v>St. Pauli</v>
      </c>
      <c r="B87" s="25" t="s">
        <v>72</v>
      </c>
      <c r="C87" s="24" t="str">
        <f>'Tipps eintragen'!C89</f>
        <v>Wolfsburg</v>
      </c>
      <c r="D87" s="22"/>
      <c r="E87" s="4" t="s">
        <v>2</v>
      </c>
      <c r="F87" s="21"/>
      <c r="G87" s="115" t="str">
        <f t="shared" si="15"/>
        <v xml:space="preserve"> </v>
      </c>
      <c r="H87" s="62" t="str">
        <f>IF(ISNUMBER('Tipps eintragen'!D89),'Tipps eintragen'!D89,"")</f>
        <v/>
      </c>
      <c r="I87" s="4" t="s">
        <v>2</v>
      </c>
      <c r="J87" s="60" t="str">
        <f>IF(ISNUMBER('Tipps eintragen'!F89),'Tipps eintragen'!F89,"")</f>
        <v/>
      </c>
      <c r="K87" s="115" t="str">
        <f t="shared" si="16"/>
        <v/>
      </c>
      <c r="L87" s="65">
        <f t="shared" si="19"/>
        <v>0</v>
      </c>
      <c r="M87" s="65">
        <f t="shared" si="20"/>
        <v>0</v>
      </c>
      <c r="N87" s="68"/>
    </row>
    <row r="88" spans="1:14" x14ac:dyDescent="0.2">
      <c r="A88" s="24" t="str">
        <f>'Tipps eintragen'!A90</f>
        <v>Mainz</v>
      </c>
      <c r="B88" s="25" t="s">
        <v>72</v>
      </c>
      <c r="C88" s="24" t="str">
        <f>'Tipps eintragen'!C90</f>
        <v>M´gladbach</v>
      </c>
      <c r="D88" s="22"/>
      <c r="E88" s="4" t="s">
        <v>2</v>
      </c>
      <c r="F88" s="21"/>
      <c r="G88" s="115" t="str">
        <f t="shared" si="15"/>
        <v xml:space="preserve"> </v>
      </c>
      <c r="H88" s="62" t="str">
        <f>IF(ISNUMBER('Tipps eintragen'!D90),'Tipps eintragen'!D90,"")</f>
        <v/>
      </c>
      <c r="I88" s="4" t="s">
        <v>2</v>
      </c>
      <c r="J88" s="60" t="str">
        <f>IF(ISNUMBER('Tipps eintragen'!F90),'Tipps eintragen'!F90,"")</f>
        <v/>
      </c>
      <c r="K88" s="115" t="str">
        <f t="shared" si="16"/>
        <v/>
      </c>
      <c r="L88" s="65">
        <f t="shared" si="19"/>
        <v>0</v>
      </c>
      <c r="M88" s="65">
        <f t="shared" si="20"/>
        <v>0</v>
      </c>
      <c r="N88" s="68"/>
    </row>
    <row r="89" spans="1:14" x14ac:dyDescent="0.2">
      <c r="A89" s="24" t="str">
        <f>'Tipps eintragen'!A91</f>
        <v>Stuttgart</v>
      </c>
      <c r="B89" s="25" t="s">
        <v>72</v>
      </c>
      <c r="C89" s="24" t="str">
        <f>'Tipps eintragen'!C91</f>
        <v>Holstein</v>
      </c>
      <c r="D89" s="22"/>
      <c r="E89" s="4" t="s">
        <v>2</v>
      </c>
      <c r="F89" s="21"/>
      <c r="G89" s="115" t="str">
        <f t="shared" si="15"/>
        <v xml:space="preserve"> </v>
      </c>
      <c r="H89" s="62" t="str">
        <f>IF(ISNUMBER('Tipps eintragen'!D91),'Tipps eintragen'!D91,"")</f>
        <v/>
      </c>
      <c r="I89" s="4" t="s">
        <v>2</v>
      </c>
      <c r="J89" s="60" t="str">
        <f>IF(ISNUMBER('Tipps eintragen'!F91),'Tipps eintragen'!F91,"")</f>
        <v/>
      </c>
      <c r="K89" s="115" t="str">
        <f t="shared" si="16"/>
        <v/>
      </c>
      <c r="L89" s="65">
        <f t="shared" si="19"/>
        <v>0</v>
      </c>
      <c r="M89" s="65">
        <f t="shared" si="20"/>
        <v>0</v>
      </c>
      <c r="N89" s="68"/>
    </row>
    <row r="90" spans="1:14" ht="13.5" thickBot="1" x14ac:dyDescent="0.25">
      <c r="A90" s="17"/>
      <c r="B90" s="18"/>
      <c r="C90" s="17"/>
      <c r="D90" s="19"/>
      <c r="E90" s="18" t="s">
        <v>0</v>
      </c>
      <c r="F90" s="17"/>
      <c r="G90" s="115" t="str">
        <f t="shared" si="15"/>
        <v xml:space="preserve"> </v>
      </c>
      <c r="H90" s="63" t="str">
        <f>IF(ISNUMBER('Tipps eintragen'!D92),'Tipps eintragen'!D92,"")</f>
        <v/>
      </c>
      <c r="I90" s="18" t="s">
        <v>0</v>
      </c>
      <c r="J90" s="34" t="str">
        <f>IF(ISNUMBER('Tipps eintragen'!F92),'Tipps eintragen'!F92,"")</f>
        <v/>
      </c>
      <c r="K90" s="115" t="str">
        <f t="shared" si="16"/>
        <v/>
      </c>
      <c r="L90" s="63" t="s">
        <v>0</v>
      </c>
      <c r="M90" s="63"/>
      <c r="N90" s="69">
        <f>SUM(L81:M89)</f>
        <v>0</v>
      </c>
    </row>
    <row r="91" spans="1:14" s="15" customFormat="1" ht="15.75" x14ac:dyDescent="0.25">
      <c r="A91" s="13" t="str">
        <f>'Tipps eintragen'!A93</f>
        <v>9. Spieltag (01.-03.11.2024)</v>
      </c>
      <c r="B91" s="13"/>
      <c r="C91" s="13"/>
      <c r="D91" s="14"/>
      <c r="E91" s="13" t="s">
        <v>0</v>
      </c>
      <c r="F91" s="13"/>
      <c r="G91" s="116" t="str">
        <f t="shared" si="15"/>
        <v xml:space="preserve"> </v>
      </c>
      <c r="H91" s="62" t="str">
        <f>IF(ISNUMBER('Tipps eintragen'!D93),'Tipps eintragen'!D93,"")</f>
        <v/>
      </c>
      <c r="I91" s="13" t="s">
        <v>0</v>
      </c>
      <c r="J91" s="60" t="str">
        <f>IF(ISNUMBER('Tipps eintragen'!F93),'Tipps eintragen'!F93,"")</f>
        <v/>
      </c>
      <c r="K91" s="116" t="str">
        <f t="shared" si="16"/>
        <v/>
      </c>
      <c r="L91" s="70" t="s">
        <v>0</v>
      </c>
      <c r="M91" s="65"/>
      <c r="N91" s="67"/>
    </row>
    <row r="92" spans="1:14" x14ac:dyDescent="0.2">
      <c r="A92" s="24" t="str">
        <f>'Tipps eintragen'!A94</f>
        <v>Leverkusen</v>
      </c>
      <c r="B92" s="25" t="s">
        <v>72</v>
      </c>
      <c r="C92" s="24" t="str">
        <f>'Tipps eintragen'!C94</f>
        <v>Stuttgart</v>
      </c>
      <c r="D92" s="22"/>
      <c r="E92" s="4" t="s">
        <v>2</v>
      </c>
      <c r="F92" s="21"/>
      <c r="G92" s="115" t="str">
        <f t="shared" si="15"/>
        <v xml:space="preserve"> </v>
      </c>
      <c r="H92" s="62" t="str">
        <f>IF(ISNUMBER('Tipps eintragen'!D94),'Tipps eintragen'!D94,"")</f>
        <v/>
      </c>
      <c r="I92" s="4" t="s">
        <v>2</v>
      </c>
      <c r="J92" s="60" t="str">
        <f>IF(ISNUMBER('Tipps eintragen'!F94),'Tipps eintragen'!F94,"")</f>
        <v/>
      </c>
      <c r="K92" s="115" t="str">
        <f t="shared" si="16"/>
        <v/>
      </c>
      <c r="L92" s="65">
        <f t="shared" ref="L92:L100" si="21">IF(ISNUMBER(K92),IF(G92=K92,IF(K92=2,Pkte_AS,IF(K92=1,Pkte_HS,Pkte_U)),0),0)</f>
        <v>0</v>
      </c>
      <c r="M92" s="65">
        <f t="shared" ref="M92:M100" si="22">IF(AND(ISNUMBER(G92),ISNUMBER(K92)),IF(AND(D92=H92,F92=J92),2,0),0)</f>
        <v>0</v>
      </c>
      <c r="N92" s="68"/>
    </row>
    <row r="93" spans="1:14" x14ac:dyDescent="0.2">
      <c r="A93" s="24" t="str">
        <f>'Tipps eintragen'!A95</f>
        <v>M´gladbach</v>
      </c>
      <c r="B93" s="25" t="s">
        <v>72</v>
      </c>
      <c r="C93" s="24" t="str">
        <f>'Tipps eintragen'!C95</f>
        <v>Bremen</v>
      </c>
      <c r="D93" s="22"/>
      <c r="E93" s="4" t="s">
        <v>2</v>
      </c>
      <c r="F93" s="21"/>
      <c r="G93" s="115" t="str">
        <f t="shared" si="15"/>
        <v xml:space="preserve"> </v>
      </c>
      <c r="H93" s="62" t="str">
        <f>IF(ISNUMBER('Tipps eintragen'!D95),'Tipps eintragen'!D95,"")</f>
        <v/>
      </c>
      <c r="I93" s="4" t="s">
        <v>2</v>
      </c>
      <c r="J93" s="60" t="str">
        <f>IF(ISNUMBER('Tipps eintragen'!F95),'Tipps eintragen'!F95,"")</f>
        <v/>
      </c>
      <c r="K93" s="115" t="str">
        <f t="shared" si="16"/>
        <v/>
      </c>
      <c r="L93" s="65">
        <f t="shared" si="21"/>
        <v>0</v>
      </c>
      <c r="M93" s="65">
        <f t="shared" si="22"/>
        <v>0</v>
      </c>
      <c r="N93" s="68"/>
    </row>
    <row r="94" spans="1:14" x14ac:dyDescent="0.2">
      <c r="A94" s="24" t="str">
        <f>'Tipps eintragen'!A96</f>
        <v>Freiburg</v>
      </c>
      <c r="B94" s="25" t="s">
        <v>72</v>
      </c>
      <c r="C94" s="24" t="str">
        <f>'Tipps eintragen'!C96</f>
        <v>Mainz</v>
      </c>
      <c r="D94" s="22"/>
      <c r="E94" s="4" t="s">
        <v>2</v>
      </c>
      <c r="F94" s="21"/>
      <c r="G94" s="115" t="str">
        <f t="shared" si="15"/>
        <v xml:space="preserve"> </v>
      </c>
      <c r="H94" s="62" t="str">
        <f>IF(ISNUMBER('Tipps eintragen'!D96),'Tipps eintragen'!D96,"")</f>
        <v/>
      </c>
      <c r="I94" s="4" t="s">
        <v>2</v>
      </c>
      <c r="J94" s="60" t="str">
        <f>IF(ISNUMBER('Tipps eintragen'!F96),'Tipps eintragen'!F96,"")</f>
        <v/>
      </c>
      <c r="K94" s="115" t="str">
        <f t="shared" si="16"/>
        <v/>
      </c>
      <c r="L94" s="65">
        <f t="shared" si="21"/>
        <v>0</v>
      </c>
      <c r="M94" s="65">
        <f t="shared" si="22"/>
        <v>0</v>
      </c>
      <c r="N94" s="68"/>
    </row>
    <row r="95" spans="1:14" x14ac:dyDescent="0.2">
      <c r="A95" s="24" t="str">
        <f>'Tipps eintragen'!A97</f>
        <v>Dortmund</v>
      </c>
      <c r="B95" s="25" t="s">
        <v>72</v>
      </c>
      <c r="C95" s="24" t="str">
        <f>'Tipps eintragen'!C97</f>
        <v>Leipzig</v>
      </c>
      <c r="D95" s="22"/>
      <c r="E95" s="4" t="s">
        <v>2</v>
      </c>
      <c r="F95" s="21"/>
      <c r="G95" s="115" t="str">
        <f t="shared" si="15"/>
        <v xml:space="preserve"> </v>
      </c>
      <c r="H95" s="62" t="str">
        <f>IF(ISNUMBER('Tipps eintragen'!D97),'Tipps eintragen'!D97,"")</f>
        <v/>
      </c>
      <c r="I95" s="4" t="s">
        <v>2</v>
      </c>
      <c r="J95" s="60" t="str">
        <f>IF(ISNUMBER('Tipps eintragen'!F97),'Tipps eintragen'!F97,"")</f>
        <v/>
      </c>
      <c r="K95" s="115" t="str">
        <f t="shared" si="16"/>
        <v/>
      </c>
      <c r="L95" s="65">
        <f t="shared" si="21"/>
        <v>0</v>
      </c>
      <c r="M95" s="65">
        <f t="shared" si="22"/>
        <v>0</v>
      </c>
      <c r="N95" s="68"/>
    </row>
    <row r="96" spans="1:14" x14ac:dyDescent="0.2">
      <c r="A96" s="24" t="str">
        <f>'Tipps eintragen'!A98</f>
        <v>Frankfurt</v>
      </c>
      <c r="B96" s="25" t="s">
        <v>72</v>
      </c>
      <c r="C96" s="24" t="str">
        <f>'Tipps eintragen'!C98</f>
        <v>Bochum</v>
      </c>
      <c r="D96" s="22"/>
      <c r="E96" s="4" t="s">
        <v>2</v>
      </c>
      <c r="F96" s="21"/>
      <c r="G96" s="115" t="str">
        <f t="shared" si="15"/>
        <v xml:space="preserve"> </v>
      </c>
      <c r="H96" s="62" t="str">
        <f>IF(ISNUMBER('Tipps eintragen'!D98),'Tipps eintragen'!D98,"")</f>
        <v/>
      </c>
      <c r="I96" s="4" t="s">
        <v>2</v>
      </c>
      <c r="J96" s="60" t="str">
        <f>IF(ISNUMBER('Tipps eintragen'!F98),'Tipps eintragen'!F98,"")</f>
        <v/>
      </c>
      <c r="K96" s="115" t="str">
        <f t="shared" si="16"/>
        <v/>
      </c>
      <c r="L96" s="65">
        <f t="shared" si="21"/>
        <v>0</v>
      </c>
      <c r="M96" s="65">
        <f t="shared" si="22"/>
        <v>0</v>
      </c>
      <c r="N96" s="68"/>
    </row>
    <row r="97" spans="1:14" x14ac:dyDescent="0.2">
      <c r="A97" s="24" t="str">
        <f>'Tipps eintragen'!A99</f>
        <v>Holstein</v>
      </c>
      <c r="B97" s="25" t="s">
        <v>72</v>
      </c>
      <c r="C97" s="24" t="str">
        <f>'Tipps eintragen'!C99</f>
        <v>Heidenheim</v>
      </c>
      <c r="D97" s="22"/>
      <c r="E97" s="4" t="s">
        <v>2</v>
      </c>
      <c r="F97" s="21"/>
      <c r="G97" s="115" t="str">
        <f t="shared" si="15"/>
        <v xml:space="preserve"> </v>
      </c>
      <c r="H97" s="62" t="str">
        <f>IF(ISNUMBER('Tipps eintragen'!D99),'Tipps eintragen'!D99,"")</f>
        <v/>
      </c>
      <c r="I97" s="4" t="s">
        <v>2</v>
      </c>
      <c r="J97" s="60" t="str">
        <f>IF(ISNUMBER('Tipps eintragen'!F99),'Tipps eintragen'!F99,"")</f>
        <v/>
      </c>
      <c r="K97" s="115" t="str">
        <f t="shared" si="16"/>
        <v/>
      </c>
      <c r="L97" s="65">
        <f t="shared" si="21"/>
        <v>0</v>
      </c>
      <c r="M97" s="65">
        <f t="shared" si="22"/>
        <v>0</v>
      </c>
      <c r="N97" s="68"/>
    </row>
    <row r="98" spans="1:14" x14ac:dyDescent="0.2">
      <c r="A98" s="24" t="str">
        <f>'Tipps eintragen'!A100</f>
        <v>Wolfsburg</v>
      </c>
      <c r="B98" s="25" t="s">
        <v>72</v>
      </c>
      <c r="C98" s="24" t="str">
        <f>'Tipps eintragen'!C100</f>
        <v>Augsburg</v>
      </c>
      <c r="D98" s="22"/>
      <c r="E98" s="4" t="s">
        <v>2</v>
      </c>
      <c r="F98" s="21"/>
      <c r="G98" s="115" t="str">
        <f t="shared" si="15"/>
        <v xml:space="preserve"> </v>
      </c>
      <c r="H98" s="62" t="str">
        <f>IF(ISNUMBER('Tipps eintragen'!D100),'Tipps eintragen'!D100,"")</f>
        <v/>
      </c>
      <c r="I98" s="4" t="s">
        <v>2</v>
      </c>
      <c r="J98" s="60" t="str">
        <f>IF(ISNUMBER('Tipps eintragen'!F100),'Tipps eintragen'!F100,"")</f>
        <v/>
      </c>
      <c r="K98" s="115" t="str">
        <f t="shared" si="16"/>
        <v/>
      </c>
      <c r="L98" s="65">
        <f t="shared" si="21"/>
        <v>0</v>
      </c>
      <c r="M98" s="65">
        <f t="shared" si="22"/>
        <v>0</v>
      </c>
      <c r="N98" s="68"/>
    </row>
    <row r="99" spans="1:14" x14ac:dyDescent="0.2">
      <c r="A99" s="24" t="str">
        <f>'Tipps eintragen'!A101</f>
        <v>Bayern</v>
      </c>
      <c r="B99" s="25" t="s">
        <v>72</v>
      </c>
      <c r="C99" s="24" t="str">
        <f>'Tipps eintragen'!C101</f>
        <v>Union Berlin</v>
      </c>
      <c r="D99" s="22"/>
      <c r="E99" s="4" t="s">
        <v>2</v>
      </c>
      <c r="F99" s="21"/>
      <c r="G99" s="115" t="str">
        <f t="shared" si="15"/>
        <v xml:space="preserve"> </v>
      </c>
      <c r="H99" s="62" t="str">
        <f>IF(ISNUMBER('Tipps eintragen'!D101),'Tipps eintragen'!D101,"")</f>
        <v/>
      </c>
      <c r="I99" s="4" t="s">
        <v>2</v>
      </c>
      <c r="J99" s="60" t="str">
        <f>IF(ISNUMBER('Tipps eintragen'!F101),'Tipps eintragen'!F101,"")</f>
        <v/>
      </c>
      <c r="K99" s="115" t="str">
        <f t="shared" si="16"/>
        <v/>
      </c>
      <c r="L99" s="65">
        <f t="shared" si="21"/>
        <v>0</v>
      </c>
      <c r="M99" s="65">
        <f t="shared" si="22"/>
        <v>0</v>
      </c>
      <c r="N99" s="68"/>
    </row>
    <row r="100" spans="1:14" x14ac:dyDescent="0.2">
      <c r="A100" s="24" t="str">
        <f>'Tipps eintragen'!A102</f>
        <v>Hoffenheim</v>
      </c>
      <c r="B100" s="25" t="s">
        <v>72</v>
      </c>
      <c r="C100" s="24" t="str">
        <f>'Tipps eintragen'!C102</f>
        <v>St. Pauli</v>
      </c>
      <c r="D100" s="22"/>
      <c r="E100" s="4" t="s">
        <v>2</v>
      </c>
      <c r="F100" s="21"/>
      <c r="G100" s="115" t="str">
        <f t="shared" si="15"/>
        <v xml:space="preserve"> </v>
      </c>
      <c r="H100" s="62" t="str">
        <f>IF(ISNUMBER('Tipps eintragen'!D102),'Tipps eintragen'!D102,"")</f>
        <v/>
      </c>
      <c r="I100" s="4" t="s">
        <v>2</v>
      </c>
      <c r="J100" s="60" t="str">
        <f>IF(ISNUMBER('Tipps eintragen'!F102),'Tipps eintragen'!F102,"")</f>
        <v/>
      </c>
      <c r="K100" s="115" t="str">
        <f t="shared" si="16"/>
        <v/>
      </c>
      <c r="L100" s="65">
        <f t="shared" si="21"/>
        <v>0</v>
      </c>
      <c r="M100" s="65">
        <f t="shared" si="22"/>
        <v>0</v>
      </c>
      <c r="N100" s="68"/>
    </row>
    <row r="101" spans="1:14" ht="13.5" thickBot="1" x14ac:dyDescent="0.25">
      <c r="A101" s="17"/>
      <c r="B101" s="18"/>
      <c r="C101" s="17"/>
      <c r="D101" s="19"/>
      <c r="E101" s="18" t="s">
        <v>0</v>
      </c>
      <c r="F101" s="17"/>
      <c r="G101" s="115" t="str">
        <f t="shared" si="15"/>
        <v xml:space="preserve"> </v>
      </c>
      <c r="H101" s="63" t="str">
        <f>IF(ISNUMBER('Tipps eintragen'!D103),'Tipps eintragen'!D103,"")</f>
        <v/>
      </c>
      <c r="I101" s="18" t="s">
        <v>0</v>
      </c>
      <c r="J101" s="34" t="str">
        <f>IF(ISNUMBER('Tipps eintragen'!F103),'Tipps eintragen'!F103,"")</f>
        <v/>
      </c>
      <c r="K101" s="115" t="str">
        <f t="shared" si="16"/>
        <v/>
      </c>
      <c r="L101" s="63" t="s">
        <v>0</v>
      </c>
      <c r="M101" s="63"/>
      <c r="N101" s="69">
        <f>SUM(L92:M100)</f>
        <v>0</v>
      </c>
    </row>
    <row r="102" spans="1:14" s="15" customFormat="1" ht="15.75" x14ac:dyDescent="0.25">
      <c r="A102" s="13" t="str">
        <f>'Tipps eintragen'!A104</f>
        <v>10. Spieltag (08.-10.11.2024)</v>
      </c>
      <c r="B102" s="13"/>
      <c r="C102" s="13"/>
      <c r="D102" s="14"/>
      <c r="E102" s="13" t="s">
        <v>0</v>
      </c>
      <c r="F102" s="13"/>
      <c r="G102" s="116" t="str">
        <f t="shared" si="15"/>
        <v xml:space="preserve"> </v>
      </c>
      <c r="H102" s="62" t="str">
        <f>IF(ISNUMBER('Tipps eintragen'!D104),'Tipps eintragen'!D104,"")</f>
        <v/>
      </c>
      <c r="I102" s="13" t="s">
        <v>0</v>
      </c>
      <c r="J102" s="60" t="str">
        <f>IF(ISNUMBER('Tipps eintragen'!F104),'Tipps eintragen'!F104,"")</f>
        <v/>
      </c>
      <c r="K102" s="116" t="str">
        <f t="shared" si="16"/>
        <v/>
      </c>
      <c r="L102" s="70" t="s">
        <v>0</v>
      </c>
      <c r="M102" s="65"/>
      <c r="N102" s="67"/>
    </row>
    <row r="103" spans="1:14" x14ac:dyDescent="0.2">
      <c r="A103" s="24" t="str">
        <f>'Tipps eintragen'!A105</f>
        <v>Heidenheim</v>
      </c>
      <c r="B103" s="25" t="s">
        <v>72</v>
      </c>
      <c r="C103" s="24" t="str">
        <f>'Tipps eintragen'!C105</f>
        <v>Wolfsburg</v>
      </c>
      <c r="D103" s="22"/>
      <c r="E103" s="16" t="s">
        <v>2</v>
      </c>
      <c r="F103" s="21"/>
      <c r="G103" s="115" t="str">
        <f t="shared" si="15"/>
        <v xml:space="preserve"> </v>
      </c>
      <c r="H103" s="62" t="str">
        <f>IF(ISNUMBER('Tipps eintragen'!D105),'Tipps eintragen'!D105,"")</f>
        <v/>
      </c>
      <c r="I103" s="16" t="s">
        <v>2</v>
      </c>
      <c r="J103" s="60" t="str">
        <f>IF(ISNUMBER('Tipps eintragen'!F105),'Tipps eintragen'!F105,"")</f>
        <v/>
      </c>
      <c r="K103" s="115" t="str">
        <f t="shared" si="16"/>
        <v/>
      </c>
      <c r="L103" s="65">
        <f t="shared" ref="L103:L111" si="23">IF(ISNUMBER(K103),IF(G103=K103,IF(K103=2,Pkte_AS,IF(K103=1,Pkte_HS,Pkte_U)),0),0)</f>
        <v>0</v>
      </c>
      <c r="M103" s="65">
        <f t="shared" ref="M103:M111" si="24">IF(AND(ISNUMBER(G103),ISNUMBER(K103)),IF(AND(D103=H103,F103=J103),2,0),0)</f>
        <v>0</v>
      </c>
      <c r="N103" s="68"/>
    </row>
    <row r="104" spans="1:14" x14ac:dyDescent="0.2">
      <c r="A104" s="24" t="str">
        <f>'Tipps eintragen'!A106</f>
        <v>Bremen</v>
      </c>
      <c r="B104" s="25" t="s">
        <v>72</v>
      </c>
      <c r="C104" s="24" t="str">
        <f>'Tipps eintragen'!C106</f>
        <v>Holstein</v>
      </c>
      <c r="D104" s="22"/>
      <c r="E104" s="16" t="s">
        <v>2</v>
      </c>
      <c r="F104" s="21"/>
      <c r="G104" s="115" t="str">
        <f t="shared" si="15"/>
        <v xml:space="preserve"> </v>
      </c>
      <c r="H104" s="62" t="str">
        <f>IF(ISNUMBER('Tipps eintragen'!D106),'Tipps eintragen'!D106,"")</f>
        <v/>
      </c>
      <c r="I104" s="16" t="s">
        <v>2</v>
      </c>
      <c r="J104" s="60" t="str">
        <f>IF(ISNUMBER('Tipps eintragen'!F106),'Tipps eintragen'!F106,"")</f>
        <v/>
      </c>
      <c r="K104" s="115" t="str">
        <f t="shared" si="16"/>
        <v/>
      </c>
      <c r="L104" s="65">
        <f t="shared" si="23"/>
        <v>0</v>
      </c>
      <c r="M104" s="65">
        <f t="shared" si="24"/>
        <v>0</v>
      </c>
      <c r="N104" s="68"/>
    </row>
    <row r="105" spans="1:14" x14ac:dyDescent="0.2">
      <c r="A105" s="24" t="str">
        <f>'Tipps eintragen'!A107</f>
        <v>Leipzig</v>
      </c>
      <c r="B105" s="25" t="s">
        <v>72</v>
      </c>
      <c r="C105" s="24" t="str">
        <f>'Tipps eintragen'!C107</f>
        <v>M´gladbach</v>
      </c>
      <c r="D105" s="22"/>
      <c r="E105" s="16" t="s">
        <v>2</v>
      </c>
      <c r="F105" s="21"/>
      <c r="G105" s="115" t="str">
        <f t="shared" si="15"/>
        <v xml:space="preserve"> </v>
      </c>
      <c r="H105" s="62" t="str">
        <f>IF(ISNUMBER('Tipps eintragen'!D107),'Tipps eintragen'!D107,"")</f>
        <v/>
      </c>
      <c r="I105" s="16" t="s">
        <v>2</v>
      </c>
      <c r="J105" s="60" t="str">
        <f>IF(ISNUMBER('Tipps eintragen'!F107),'Tipps eintragen'!F107,"")</f>
        <v/>
      </c>
      <c r="K105" s="115" t="str">
        <f t="shared" si="16"/>
        <v/>
      </c>
      <c r="L105" s="65">
        <f t="shared" si="23"/>
        <v>0</v>
      </c>
      <c r="M105" s="65">
        <f t="shared" si="24"/>
        <v>0</v>
      </c>
      <c r="N105" s="68"/>
    </row>
    <row r="106" spans="1:14" x14ac:dyDescent="0.2">
      <c r="A106" s="24" t="str">
        <f>'Tipps eintragen'!A108</f>
        <v>Bochum</v>
      </c>
      <c r="B106" s="25" t="s">
        <v>72</v>
      </c>
      <c r="C106" s="24" t="str">
        <f>'Tipps eintragen'!C108</f>
        <v>Leverkusen</v>
      </c>
      <c r="D106" s="22"/>
      <c r="E106" s="16" t="s">
        <v>2</v>
      </c>
      <c r="F106" s="21"/>
      <c r="G106" s="115" t="str">
        <f t="shared" si="15"/>
        <v xml:space="preserve"> </v>
      </c>
      <c r="H106" s="62" t="str">
        <f>IF(ISNUMBER('Tipps eintragen'!D108),'Tipps eintragen'!D108,"")</f>
        <v/>
      </c>
      <c r="I106" s="16" t="s">
        <v>2</v>
      </c>
      <c r="J106" s="60" t="str">
        <f>IF(ISNUMBER('Tipps eintragen'!F108),'Tipps eintragen'!F108,"")</f>
        <v/>
      </c>
      <c r="K106" s="115" t="str">
        <f t="shared" si="16"/>
        <v/>
      </c>
      <c r="L106" s="65">
        <f t="shared" si="23"/>
        <v>0</v>
      </c>
      <c r="M106" s="65">
        <f t="shared" si="24"/>
        <v>0</v>
      </c>
      <c r="N106" s="68"/>
    </row>
    <row r="107" spans="1:14" x14ac:dyDescent="0.2">
      <c r="A107" s="24" t="str">
        <f>'Tipps eintragen'!A109</f>
        <v>Augsburg</v>
      </c>
      <c r="B107" s="25" t="s">
        <v>72</v>
      </c>
      <c r="C107" s="24" t="str">
        <f>'Tipps eintragen'!C109</f>
        <v>Hoffenheim</v>
      </c>
      <c r="D107" s="22"/>
      <c r="E107" s="16" t="s">
        <v>2</v>
      </c>
      <c r="F107" s="21"/>
      <c r="G107" s="115" t="str">
        <f t="shared" si="15"/>
        <v xml:space="preserve"> </v>
      </c>
      <c r="H107" s="62" t="str">
        <f>IF(ISNUMBER('Tipps eintragen'!D109),'Tipps eintragen'!D109,"")</f>
        <v/>
      </c>
      <c r="I107" s="16" t="s">
        <v>2</v>
      </c>
      <c r="J107" s="60" t="str">
        <f>IF(ISNUMBER('Tipps eintragen'!F109),'Tipps eintragen'!F109,"")</f>
        <v/>
      </c>
      <c r="K107" s="115" t="str">
        <f t="shared" si="16"/>
        <v/>
      </c>
      <c r="L107" s="65">
        <f t="shared" si="23"/>
        <v>0</v>
      </c>
      <c r="M107" s="65">
        <f t="shared" si="24"/>
        <v>0</v>
      </c>
      <c r="N107" s="68"/>
    </row>
    <row r="108" spans="1:14" x14ac:dyDescent="0.2">
      <c r="A108" s="24" t="str">
        <f>'Tipps eintragen'!A110</f>
        <v>Mainz</v>
      </c>
      <c r="B108" s="25" t="s">
        <v>72</v>
      </c>
      <c r="C108" s="24" t="str">
        <f>'Tipps eintragen'!C110</f>
        <v>Dortmund</v>
      </c>
      <c r="D108" s="22"/>
      <c r="E108" s="16" t="s">
        <v>2</v>
      </c>
      <c r="F108" s="21"/>
      <c r="G108" s="115" t="str">
        <f t="shared" si="15"/>
        <v xml:space="preserve"> </v>
      </c>
      <c r="H108" s="62" t="str">
        <f>IF(ISNUMBER('Tipps eintragen'!D110),'Tipps eintragen'!D110,"")</f>
        <v/>
      </c>
      <c r="I108" s="16" t="s">
        <v>2</v>
      </c>
      <c r="J108" s="60" t="str">
        <f>IF(ISNUMBER('Tipps eintragen'!F110),'Tipps eintragen'!F110,"")</f>
        <v/>
      </c>
      <c r="K108" s="115" t="str">
        <f t="shared" si="16"/>
        <v/>
      </c>
      <c r="L108" s="65">
        <f t="shared" si="23"/>
        <v>0</v>
      </c>
      <c r="M108" s="65">
        <f t="shared" si="24"/>
        <v>0</v>
      </c>
      <c r="N108" s="68"/>
    </row>
    <row r="109" spans="1:14" x14ac:dyDescent="0.2">
      <c r="A109" s="24" t="str">
        <f>'Tipps eintragen'!A111</f>
        <v>Union Berlin</v>
      </c>
      <c r="B109" s="25" t="s">
        <v>72</v>
      </c>
      <c r="C109" s="24" t="str">
        <f>'Tipps eintragen'!C111</f>
        <v>Freiburg</v>
      </c>
      <c r="D109" s="22"/>
      <c r="E109" s="16" t="s">
        <v>2</v>
      </c>
      <c r="F109" s="21"/>
      <c r="G109" s="115" t="str">
        <f t="shared" si="15"/>
        <v xml:space="preserve"> </v>
      </c>
      <c r="H109" s="62" t="str">
        <f>IF(ISNUMBER('Tipps eintragen'!D111),'Tipps eintragen'!D111,"")</f>
        <v/>
      </c>
      <c r="I109" s="16" t="s">
        <v>2</v>
      </c>
      <c r="J109" s="60" t="str">
        <f>IF(ISNUMBER('Tipps eintragen'!F111),'Tipps eintragen'!F111,"")</f>
        <v/>
      </c>
      <c r="K109" s="115" t="str">
        <f t="shared" si="16"/>
        <v/>
      </c>
      <c r="L109" s="65">
        <f t="shared" si="23"/>
        <v>0</v>
      </c>
      <c r="M109" s="65">
        <f t="shared" si="24"/>
        <v>0</v>
      </c>
      <c r="N109" s="68"/>
    </row>
    <row r="110" spans="1:14" x14ac:dyDescent="0.2">
      <c r="A110" s="24" t="str">
        <f>'Tipps eintragen'!A112</f>
        <v>Stuttgart</v>
      </c>
      <c r="B110" s="25" t="s">
        <v>72</v>
      </c>
      <c r="C110" s="24" t="str">
        <f>'Tipps eintragen'!C112</f>
        <v>Frankfurt</v>
      </c>
      <c r="D110" s="22"/>
      <c r="E110" s="16" t="s">
        <v>2</v>
      </c>
      <c r="F110" s="21"/>
      <c r="G110" s="115" t="str">
        <f t="shared" si="15"/>
        <v xml:space="preserve"> </v>
      </c>
      <c r="H110" s="62" t="str">
        <f>IF(ISNUMBER('Tipps eintragen'!D112),'Tipps eintragen'!D112,"")</f>
        <v/>
      </c>
      <c r="I110" s="16" t="s">
        <v>2</v>
      </c>
      <c r="J110" s="60" t="str">
        <f>IF(ISNUMBER('Tipps eintragen'!F112),'Tipps eintragen'!F112,"")</f>
        <v/>
      </c>
      <c r="K110" s="115" t="str">
        <f t="shared" si="16"/>
        <v/>
      </c>
      <c r="L110" s="65">
        <f t="shared" si="23"/>
        <v>0</v>
      </c>
      <c r="M110" s="65">
        <f t="shared" si="24"/>
        <v>0</v>
      </c>
      <c r="N110" s="68"/>
    </row>
    <row r="111" spans="1:14" x14ac:dyDescent="0.2">
      <c r="A111" s="24" t="str">
        <f>'Tipps eintragen'!A113</f>
        <v>St. Pauli</v>
      </c>
      <c r="B111" s="25" t="s">
        <v>72</v>
      </c>
      <c r="C111" s="24" t="str">
        <f>'Tipps eintragen'!C113</f>
        <v>Bayern</v>
      </c>
      <c r="D111" s="22"/>
      <c r="E111" s="16" t="s">
        <v>2</v>
      </c>
      <c r="F111" s="21"/>
      <c r="G111" s="115" t="str">
        <f t="shared" si="15"/>
        <v xml:space="preserve"> </v>
      </c>
      <c r="H111" s="62" t="str">
        <f>IF(ISNUMBER('Tipps eintragen'!D113),'Tipps eintragen'!D113,"")</f>
        <v/>
      </c>
      <c r="I111" s="16" t="s">
        <v>2</v>
      </c>
      <c r="J111" s="60" t="str">
        <f>IF(ISNUMBER('Tipps eintragen'!F113),'Tipps eintragen'!F113,"")</f>
        <v/>
      </c>
      <c r="K111" s="115" t="str">
        <f t="shared" si="16"/>
        <v/>
      </c>
      <c r="L111" s="65">
        <f t="shared" si="23"/>
        <v>0</v>
      </c>
      <c r="M111" s="65">
        <f t="shared" si="24"/>
        <v>0</v>
      </c>
      <c r="N111" s="68"/>
    </row>
    <row r="112" spans="1:14" ht="13.5" thickBot="1" x14ac:dyDescent="0.25">
      <c r="A112" s="17"/>
      <c r="B112" s="18"/>
      <c r="C112" s="17"/>
      <c r="D112" s="19"/>
      <c r="E112" s="18" t="s">
        <v>0</v>
      </c>
      <c r="F112" s="17"/>
      <c r="G112" s="115" t="str">
        <f t="shared" si="15"/>
        <v xml:space="preserve"> </v>
      </c>
      <c r="H112" s="63" t="str">
        <f>IF(ISNUMBER('Tipps eintragen'!D114),'Tipps eintragen'!D114,"")</f>
        <v/>
      </c>
      <c r="I112" s="18" t="s">
        <v>0</v>
      </c>
      <c r="J112" s="34" t="str">
        <f>IF(ISNUMBER('Tipps eintragen'!F114),'Tipps eintragen'!F114,"")</f>
        <v/>
      </c>
      <c r="K112" s="115" t="str">
        <f t="shared" si="16"/>
        <v/>
      </c>
      <c r="L112" s="63" t="s">
        <v>0</v>
      </c>
      <c r="M112" s="63"/>
      <c r="N112" s="69">
        <f>SUM(L103:M111)</f>
        <v>0</v>
      </c>
    </row>
    <row r="113" spans="1:14" s="15" customFormat="1" ht="15.75" x14ac:dyDescent="0.25">
      <c r="A113" s="13" t="str">
        <f>'Tipps eintragen'!A115</f>
        <v>11. Spieltag (22.-24.11.2024)</v>
      </c>
      <c r="B113" s="13"/>
      <c r="C113" s="13"/>
      <c r="D113" s="14"/>
      <c r="E113" s="13" t="s">
        <v>0</v>
      </c>
      <c r="F113" s="13"/>
      <c r="G113" s="116" t="str">
        <f t="shared" si="15"/>
        <v xml:space="preserve"> </v>
      </c>
      <c r="H113" s="62" t="str">
        <f>IF(ISNUMBER('Tipps eintragen'!D115),'Tipps eintragen'!D115,"")</f>
        <v/>
      </c>
      <c r="I113" s="13" t="s">
        <v>0</v>
      </c>
      <c r="J113" s="60" t="str">
        <f>IF(ISNUMBER('Tipps eintragen'!F115),'Tipps eintragen'!F115,"")</f>
        <v/>
      </c>
      <c r="K113" s="116" t="str">
        <f t="shared" si="16"/>
        <v/>
      </c>
      <c r="L113" s="70" t="s">
        <v>0</v>
      </c>
      <c r="M113" s="65"/>
      <c r="N113" s="67"/>
    </row>
    <row r="114" spans="1:14" x14ac:dyDescent="0.2">
      <c r="A114" s="24" t="str">
        <f>'Tipps eintragen'!A116</f>
        <v>M´gladbach</v>
      </c>
      <c r="B114" s="25" t="s">
        <v>72</v>
      </c>
      <c r="C114" s="24" t="str">
        <f>'Tipps eintragen'!C116</f>
        <v>St. Pauli</v>
      </c>
      <c r="D114" s="22"/>
      <c r="E114" s="16" t="s">
        <v>2</v>
      </c>
      <c r="F114" s="21"/>
      <c r="G114" s="115" t="str">
        <f t="shared" si="15"/>
        <v xml:space="preserve"> </v>
      </c>
      <c r="H114" s="62" t="str">
        <f>IF(ISNUMBER('Tipps eintragen'!D116),'Tipps eintragen'!D116,"")</f>
        <v/>
      </c>
      <c r="I114" s="16" t="s">
        <v>2</v>
      </c>
      <c r="J114" s="60" t="str">
        <f>IF(ISNUMBER('Tipps eintragen'!F116),'Tipps eintragen'!F116,"")</f>
        <v/>
      </c>
      <c r="K114" s="115" t="str">
        <f t="shared" si="16"/>
        <v/>
      </c>
      <c r="L114" s="65">
        <f t="shared" ref="L114:L122" si="25">IF(ISNUMBER(K114),IF(G114=K114,IF(K114=2,Pkte_AS,IF(K114=1,Pkte_HS,Pkte_U)),0),0)</f>
        <v>0</v>
      </c>
      <c r="M114" s="65">
        <f t="shared" ref="M114:M122" si="26">IF(AND(ISNUMBER(G114),ISNUMBER(K114)),IF(AND(D114=H114,F114=J114),2,0),0)</f>
        <v>0</v>
      </c>
      <c r="N114" s="68"/>
    </row>
    <row r="115" spans="1:14" x14ac:dyDescent="0.2">
      <c r="A115" s="24" t="str">
        <f>'Tipps eintragen'!A117</f>
        <v>Dortmund</v>
      </c>
      <c r="B115" s="25" t="s">
        <v>72</v>
      </c>
      <c r="C115" s="24" t="str">
        <f>'Tipps eintragen'!C117</f>
        <v>Freiburg</v>
      </c>
      <c r="D115" s="22"/>
      <c r="E115" s="16" t="s">
        <v>2</v>
      </c>
      <c r="F115" s="21"/>
      <c r="G115" s="115" t="str">
        <f t="shared" si="15"/>
        <v xml:space="preserve"> </v>
      </c>
      <c r="H115" s="62" t="str">
        <f>IF(ISNUMBER('Tipps eintragen'!D117),'Tipps eintragen'!D117,"")</f>
        <v/>
      </c>
      <c r="I115" s="16" t="s">
        <v>2</v>
      </c>
      <c r="J115" s="60" t="str">
        <f>IF(ISNUMBER('Tipps eintragen'!F117),'Tipps eintragen'!F117,"")</f>
        <v/>
      </c>
      <c r="K115" s="115" t="str">
        <f t="shared" si="16"/>
        <v/>
      </c>
      <c r="L115" s="65">
        <f t="shared" si="25"/>
        <v>0</v>
      </c>
      <c r="M115" s="65">
        <f t="shared" si="26"/>
        <v>0</v>
      </c>
      <c r="N115" s="68"/>
    </row>
    <row r="116" spans="1:14" x14ac:dyDescent="0.2">
      <c r="A116" s="24" t="str">
        <f>'Tipps eintragen'!A118</f>
        <v>Bayern</v>
      </c>
      <c r="B116" s="25" t="s">
        <v>72</v>
      </c>
      <c r="C116" s="24" t="str">
        <f>'Tipps eintragen'!C118</f>
        <v>Augsburg</v>
      </c>
      <c r="D116" s="22"/>
      <c r="E116" s="16" t="s">
        <v>2</v>
      </c>
      <c r="F116" s="21"/>
      <c r="G116" s="115" t="str">
        <f t="shared" si="15"/>
        <v xml:space="preserve"> </v>
      </c>
      <c r="H116" s="62" t="str">
        <f>IF(ISNUMBER('Tipps eintragen'!D118),'Tipps eintragen'!D118,"")</f>
        <v/>
      </c>
      <c r="I116" s="16" t="s">
        <v>2</v>
      </c>
      <c r="J116" s="60" t="str">
        <f>IF(ISNUMBER('Tipps eintragen'!F118),'Tipps eintragen'!F118,"")</f>
        <v/>
      </c>
      <c r="K116" s="115" t="str">
        <f t="shared" si="16"/>
        <v/>
      </c>
      <c r="L116" s="65">
        <f t="shared" si="25"/>
        <v>0</v>
      </c>
      <c r="M116" s="65">
        <f t="shared" si="26"/>
        <v>0</v>
      </c>
      <c r="N116" s="68"/>
    </row>
    <row r="117" spans="1:14" x14ac:dyDescent="0.2">
      <c r="A117" s="24" t="str">
        <f>'Tipps eintragen'!A119</f>
        <v>Wolfsburg</v>
      </c>
      <c r="B117" s="25" t="s">
        <v>72</v>
      </c>
      <c r="C117" s="24" t="str">
        <f>'Tipps eintragen'!C119</f>
        <v>Union Berlin</v>
      </c>
      <c r="D117" s="22"/>
      <c r="E117" s="16" t="s">
        <v>2</v>
      </c>
      <c r="F117" s="21"/>
      <c r="G117" s="115" t="str">
        <f t="shared" si="15"/>
        <v xml:space="preserve"> </v>
      </c>
      <c r="H117" s="62" t="str">
        <f>IF(ISNUMBER('Tipps eintragen'!D119),'Tipps eintragen'!D119,"")</f>
        <v/>
      </c>
      <c r="I117" s="16" t="s">
        <v>2</v>
      </c>
      <c r="J117" s="60" t="str">
        <f>IF(ISNUMBER('Tipps eintragen'!F119),'Tipps eintragen'!F119,"")</f>
        <v/>
      </c>
      <c r="K117" s="115" t="str">
        <f t="shared" si="16"/>
        <v/>
      </c>
      <c r="L117" s="65">
        <f t="shared" si="25"/>
        <v>0</v>
      </c>
      <c r="M117" s="65">
        <f t="shared" si="26"/>
        <v>0</v>
      </c>
      <c r="N117" s="68"/>
    </row>
    <row r="118" spans="1:14" x14ac:dyDescent="0.2">
      <c r="A118" s="24" t="str">
        <f>'Tipps eintragen'!A120</f>
        <v>Leverkusen</v>
      </c>
      <c r="B118" s="25" t="s">
        <v>72</v>
      </c>
      <c r="C118" s="24" t="str">
        <f>'Tipps eintragen'!C120</f>
        <v>Heidenheim</v>
      </c>
      <c r="D118" s="22"/>
      <c r="E118" s="16" t="s">
        <v>2</v>
      </c>
      <c r="F118" s="21"/>
      <c r="G118" s="115" t="str">
        <f t="shared" si="15"/>
        <v xml:space="preserve"> </v>
      </c>
      <c r="H118" s="62" t="str">
        <f>IF(ISNUMBER('Tipps eintragen'!D120),'Tipps eintragen'!D120,"")</f>
        <v/>
      </c>
      <c r="I118" s="16" t="s">
        <v>2</v>
      </c>
      <c r="J118" s="60" t="str">
        <f>IF(ISNUMBER('Tipps eintragen'!F120),'Tipps eintragen'!F120,"")</f>
        <v/>
      </c>
      <c r="K118" s="115" t="str">
        <f t="shared" si="16"/>
        <v/>
      </c>
      <c r="L118" s="65">
        <f t="shared" si="25"/>
        <v>0</v>
      </c>
      <c r="M118" s="65">
        <f t="shared" si="26"/>
        <v>0</v>
      </c>
      <c r="N118" s="68"/>
    </row>
    <row r="119" spans="1:14" x14ac:dyDescent="0.2">
      <c r="A119" s="24" t="str">
        <f>'Tipps eintragen'!A121</f>
        <v>Stuttgart</v>
      </c>
      <c r="B119" s="25" t="s">
        <v>72</v>
      </c>
      <c r="C119" s="24" t="str">
        <f>'Tipps eintragen'!C121</f>
        <v>Bochum</v>
      </c>
      <c r="D119" s="22"/>
      <c r="E119" s="16" t="s">
        <v>2</v>
      </c>
      <c r="F119" s="21"/>
      <c r="G119" s="115" t="str">
        <f t="shared" si="15"/>
        <v xml:space="preserve"> </v>
      </c>
      <c r="H119" s="62" t="str">
        <f>IF(ISNUMBER('Tipps eintragen'!D121),'Tipps eintragen'!D121,"")</f>
        <v/>
      </c>
      <c r="I119" s="16" t="s">
        <v>2</v>
      </c>
      <c r="J119" s="60" t="str">
        <f>IF(ISNUMBER('Tipps eintragen'!F121),'Tipps eintragen'!F121,"")</f>
        <v/>
      </c>
      <c r="K119" s="115" t="str">
        <f t="shared" si="16"/>
        <v/>
      </c>
      <c r="L119" s="65">
        <f t="shared" si="25"/>
        <v>0</v>
      </c>
      <c r="M119" s="65">
        <f t="shared" si="26"/>
        <v>0</v>
      </c>
      <c r="N119" s="68"/>
    </row>
    <row r="120" spans="1:14" x14ac:dyDescent="0.2">
      <c r="A120" s="24" t="str">
        <f>'Tipps eintragen'!A122</f>
        <v>Frankfurt</v>
      </c>
      <c r="B120" s="25" t="s">
        <v>72</v>
      </c>
      <c r="C120" s="24" t="str">
        <f>'Tipps eintragen'!C122</f>
        <v>Bremen</v>
      </c>
      <c r="D120" s="22"/>
      <c r="E120" s="16" t="s">
        <v>2</v>
      </c>
      <c r="F120" s="21"/>
      <c r="G120" s="115" t="str">
        <f t="shared" si="15"/>
        <v xml:space="preserve"> </v>
      </c>
      <c r="H120" s="62" t="str">
        <f>IF(ISNUMBER('Tipps eintragen'!D122),'Tipps eintragen'!D122,"")</f>
        <v/>
      </c>
      <c r="I120" s="16" t="s">
        <v>2</v>
      </c>
      <c r="J120" s="60" t="str">
        <f>IF(ISNUMBER('Tipps eintragen'!F122),'Tipps eintragen'!F122,"")</f>
        <v/>
      </c>
      <c r="K120" s="115" t="str">
        <f t="shared" si="16"/>
        <v/>
      </c>
      <c r="L120" s="65">
        <f t="shared" si="25"/>
        <v>0</v>
      </c>
      <c r="M120" s="65">
        <f t="shared" si="26"/>
        <v>0</v>
      </c>
      <c r="N120" s="68"/>
    </row>
    <row r="121" spans="1:14" x14ac:dyDescent="0.2">
      <c r="A121" s="24" t="str">
        <f>'Tipps eintragen'!A123</f>
        <v>Hoffenheim</v>
      </c>
      <c r="B121" s="25" t="s">
        <v>72</v>
      </c>
      <c r="C121" s="24" t="str">
        <f>'Tipps eintragen'!C123</f>
        <v>Leipzig</v>
      </c>
      <c r="D121" s="22"/>
      <c r="E121" s="16" t="s">
        <v>2</v>
      </c>
      <c r="F121" s="21"/>
      <c r="G121" s="115" t="str">
        <f t="shared" si="15"/>
        <v xml:space="preserve"> </v>
      </c>
      <c r="H121" s="62" t="str">
        <f>IF(ISNUMBER('Tipps eintragen'!D123),'Tipps eintragen'!D123,"")</f>
        <v/>
      </c>
      <c r="I121" s="16" t="s">
        <v>2</v>
      </c>
      <c r="J121" s="60" t="str">
        <f>IF(ISNUMBER('Tipps eintragen'!F123),'Tipps eintragen'!F123,"")</f>
        <v/>
      </c>
      <c r="K121" s="115" t="str">
        <f t="shared" si="16"/>
        <v/>
      </c>
      <c r="L121" s="65">
        <f t="shared" si="25"/>
        <v>0</v>
      </c>
      <c r="M121" s="65">
        <f t="shared" si="26"/>
        <v>0</v>
      </c>
      <c r="N121" s="68"/>
    </row>
    <row r="122" spans="1:14" x14ac:dyDescent="0.2">
      <c r="A122" s="24" t="str">
        <f>'Tipps eintragen'!A124</f>
        <v>Holstein</v>
      </c>
      <c r="B122" s="25" t="s">
        <v>72</v>
      </c>
      <c r="C122" s="24" t="str">
        <f>'Tipps eintragen'!C124</f>
        <v>Mainz</v>
      </c>
      <c r="D122" s="22"/>
      <c r="E122" s="16" t="s">
        <v>2</v>
      </c>
      <c r="F122" s="21"/>
      <c r="G122" s="115" t="str">
        <f t="shared" si="15"/>
        <v xml:space="preserve"> </v>
      </c>
      <c r="H122" s="62" t="str">
        <f>IF(ISNUMBER('Tipps eintragen'!D124),'Tipps eintragen'!D124,"")</f>
        <v/>
      </c>
      <c r="I122" s="16" t="s">
        <v>2</v>
      </c>
      <c r="J122" s="60" t="str">
        <f>IF(ISNUMBER('Tipps eintragen'!F124),'Tipps eintragen'!F124,"")</f>
        <v/>
      </c>
      <c r="K122" s="115" t="str">
        <f t="shared" si="16"/>
        <v/>
      </c>
      <c r="L122" s="65">
        <f t="shared" si="25"/>
        <v>0</v>
      </c>
      <c r="M122" s="65">
        <f t="shared" si="26"/>
        <v>0</v>
      </c>
      <c r="N122" s="68"/>
    </row>
    <row r="123" spans="1:14" ht="13.5" thickBot="1" x14ac:dyDescent="0.25">
      <c r="A123" s="17"/>
      <c r="B123" s="18"/>
      <c r="C123" s="17"/>
      <c r="D123" s="19"/>
      <c r="E123" s="18" t="s">
        <v>0</v>
      </c>
      <c r="F123" s="17"/>
      <c r="G123" s="115" t="str">
        <f t="shared" si="15"/>
        <v xml:space="preserve"> </v>
      </c>
      <c r="H123" s="63" t="str">
        <f>IF(ISNUMBER('Tipps eintragen'!D125),'Tipps eintragen'!D125,"")</f>
        <v/>
      </c>
      <c r="I123" s="18" t="s">
        <v>0</v>
      </c>
      <c r="J123" s="34" t="str">
        <f>IF(ISNUMBER('Tipps eintragen'!F125),'Tipps eintragen'!F125,"")</f>
        <v/>
      </c>
      <c r="K123" s="115" t="str">
        <f t="shared" si="16"/>
        <v/>
      </c>
      <c r="L123" s="63" t="s">
        <v>0</v>
      </c>
      <c r="M123" s="63"/>
      <c r="N123" s="69">
        <f>SUM(L114:M122)</f>
        <v>0</v>
      </c>
    </row>
    <row r="124" spans="1:14" s="15" customFormat="1" ht="15.75" x14ac:dyDescent="0.25">
      <c r="A124" s="13" t="str">
        <f>'Tipps eintragen'!A126</f>
        <v>12. Spieltag (29.11.-01.12.2024)</v>
      </c>
      <c r="B124" s="13"/>
      <c r="C124" s="13"/>
      <c r="D124" s="14"/>
      <c r="E124" s="13" t="s">
        <v>0</v>
      </c>
      <c r="F124" s="13"/>
      <c r="G124" s="116" t="str">
        <f t="shared" si="15"/>
        <v xml:space="preserve"> </v>
      </c>
      <c r="H124" s="62" t="str">
        <f>IF(ISNUMBER('Tipps eintragen'!D126),'Tipps eintragen'!D126,"")</f>
        <v/>
      </c>
      <c r="I124" s="13" t="s">
        <v>0</v>
      </c>
      <c r="J124" s="60" t="str">
        <f>IF(ISNUMBER('Tipps eintragen'!F126),'Tipps eintragen'!F126,"")</f>
        <v/>
      </c>
      <c r="K124" s="116" t="str">
        <f t="shared" si="16"/>
        <v/>
      </c>
      <c r="L124" s="70" t="s">
        <v>0</v>
      </c>
      <c r="M124" s="65"/>
      <c r="N124" s="67"/>
    </row>
    <row r="125" spans="1:14" x14ac:dyDescent="0.2">
      <c r="A125" s="24" t="str">
        <f>'Tipps eintragen'!A127</f>
        <v>Mainz</v>
      </c>
      <c r="B125" s="25" t="s">
        <v>72</v>
      </c>
      <c r="C125" s="24" t="str">
        <f>'Tipps eintragen'!C127</f>
        <v>Hoffenheim</v>
      </c>
      <c r="D125" s="22"/>
      <c r="E125" s="16" t="s">
        <v>2</v>
      </c>
      <c r="F125" s="21"/>
      <c r="G125" s="115" t="str">
        <f t="shared" si="15"/>
        <v xml:space="preserve"> </v>
      </c>
      <c r="H125" s="62" t="str">
        <f>IF(ISNUMBER('Tipps eintragen'!D127),'Tipps eintragen'!D127,"")</f>
        <v/>
      </c>
      <c r="I125" s="16" t="s">
        <v>2</v>
      </c>
      <c r="J125" s="60" t="str">
        <f>IF(ISNUMBER('Tipps eintragen'!F127),'Tipps eintragen'!F127,"")</f>
        <v/>
      </c>
      <c r="K125" s="115" t="str">
        <f t="shared" si="16"/>
        <v/>
      </c>
      <c r="L125" s="65">
        <f t="shared" ref="L125:L133" si="27">IF(ISNUMBER(K125),IF(G125=K125,IF(K125=2,Pkte_AS,IF(K125=1,Pkte_HS,Pkte_U)),0),0)</f>
        <v>0</v>
      </c>
      <c r="M125" s="65">
        <f t="shared" ref="M125:M133" si="28">IF(AND(ISNUMBER(G125),ISNUMBER(K125)),IF(AND(D125=H125,F125=J125),2,0),0)</f>
        <v>0</v>
      </c>
      <c r="N125" s="68"/>
    </row>
    <row r="126" spans="1:14" x14ac:dyDescent="0.2">
      <c r="A126" s="24" t="str">
        <f>'Tipps eintragen'!A128</f>
        <v>Heidenheim</v>
      </c>
      <c r="B126" s="25" t="s">
        <v>72</v>
      </c>
      <c r="C126" s="24" t="str">
        <f>'Tipps eintragen'!C128</f>
        <v>Frankfurt</v>
      </c>
      <c r="D126" s="22"/>
      <c r="E126" s="16" t="s">
        <v>2</v>
      </c>
      <c r="F126" s="21"/>
      <c r="G126" s="115" t="str">
        <f t="shared" si="15"/>
        <v xml:space="preserve"> </v>
      </c>
      <c r="H126" s="62" t="str">
        <f>IF(ISNUMBER('Tipps eintragen'!D128),'Tipps eintragen'!D128,"")</f>
        <v/>
      </c>
      <c r="I126" s="16" t="s">
        <v>2</v>
      </c>
      <c r="J126" s="60" t="str">
        <f>IF(ISNUMBER('Tipps eintragen'!F128),'Tipps eintragen'!F128,"")</f>
        <v/>
      </c>
      <c r="K126" s="115" t="str">
        <f t="shared" si="16"/>
        <v/>
      </c>
      <c r="L126" s="65">
        <f t="shared" si="27"/>
        <v>0</v>
      </c>
      <c r="M126" s="65">
        <f t="shared" si="28"/>
        <v>0</v>
      </c>
      <c r="N126" s="68"/>
    </row>
    <row r="127" spans="1:14" x14ac:dyDescent="0.2">
      <c r="A127" s="24" t="str">
        <f>'Tipps eintragen'!A129</f>
        <v>Union Berlin</v>
      </c>
      <c r="B127" s="25" t="s">
        <v>72</v>
      </c>
      <c r="C127" s="24" t="str">
        <f>'Tipps eintragen'!C129</f>
        <v>Leverkusen</v>
      </c>
      <c r="D127" s="22"/>
      <c r="E127" s="16" t="s">
        <v>2</v>
      </c>
      <c r="F127" s="21"/>
      <c r="G127" s="115" t="str">
        <f t="shared" si="15"/>
        <v xml:space="preserve"> </v>
      </c>
      <c r="H127" s="62" t="str">
        <f>IF(ISNUMBER('Tipps eintragen'!D129),'Tipps eintragen'!D129,"")</f>
        <v/>
      </c>
      <c r="I127" s="16" t="s">
        <v>2</v>
      </c>
      <c r="J127" s="60" t="str">
        <f>IF(ISNUMBER('Tipps eintragen'!F129),'Tipps eintragen'!F129,"")</f>
        <v/>
      </c>
      <c r="K127" s="115" t="str">
        <f t="shared" si="16"/>
        <v/>
      </c>
      <c r="L127" s="65">
        <f t="shared" si="27"/>
        <v>0</v>
      </c>
      <c r="M127" s="65">
        <f t="shared" si="28"/>
        <v>0</v>
      </c>
      <c r="N127" s="68"/>
    </row>
    <row r="128" spans="1:14" x14ac:dyDescent="0.2">
      <c r="A128" s="24" t="str">
        <f>'Tipps eintragen'!A130</f>
        <v>Augsburg</v>
      </c>
      <c r="B128" s="25" t="s">
        <v>72</v>
      </c>
      <c r="C128" s="24" t="str">
        <f>'Tipps eintragen'!C130</f>
        <v>Bochum</v>
      </c>
      <c r="D128" s="22"/>
      <c r="E128" s="16" t="s">
        <v>2</v>
      </c>
      <c r="F128" s="21"/>
      <c r="G128" s="115" t="str">
        <f t="shared" si="15"/>
        <v xml:space="preserve"> </v>
      </c>
      <c r="H128" s="62" t="str">
        <f>IF(ISNUMBER('Tipps eintragen'!D130),'Tipps eintragen'!D130,"")</f>
        <v/>
      </c>
      <c r="I128" s="16" t="s">
        <v>2</v>
      </c>
      <c r="J128" s="60" t="str">
        <f>IF(ISNUMBER('Tipps eintragen'!F130),'Tipps eintragen'!F130,"")</f>
        <v/>
      </c>
      <c r="K128" s="115" t="str">
        <f t="shared" si="16"/>
        <v/>
      </c>
      <c r="L128" s="65">
        <f t="shared" si="27"/>
        <v>0</v>
      </c>
      <c r="M128" s="65">
        <f t="shared" si="28"/>
        <v>0</v>
      </c>
      <c r="N128" s="68"/>
    </row>
    <row r="129" spans="1:14" x14ac:dyDescent="0.2">
      <c r="A129" s="24" t="str">
        <f>'Tipps eintragen'!A131</f>
        <v>St. Pauli</v>
      </c>
      <c r="B129" s="25" t="s">
        <v>72</v>
      </c>
      <c r="C129" s="24" t="str">
        <f>'Tipps eintragen'!C131</f>
        <v>Holstein</v>
      </c>
      <c r="D129" s="22"/>
      <c r="E129" s="16" t="s">
        <v>2</v>
      </c>
      <c r="F129" s="21"/>
      <c r="G129" s="115" t="str">
        <f t="shared" si="15"/>
        <v xml:space="preserve"> </v>
      </c>
      <c r="H129" s="62" t="str">
        <f>IF(ISNUMBER('Tipps eintragen'!D131),'Tipps eintragen'!D131,"")</f>
        <v/>
      </c>
      <c r="I129" s="16" t="s">
        <v>2</v>
      </c>
      <c r="J129" s="60" t="str">
        <f>IF(ISNUMBER('Tipps eintragen'!F131),'Tipps eintragen'!F131,"")</f>
        <v/>
      </c>
      <c r="K129" s="115" t="str">
        <f t="shared" si="16"/>
        <v/>
      </c>
      <c r="L129" s="65">
        <f t="shared" si="27"/>
        <v>0</v>
      </c>
      <c r="M129" s="65">
        <f t="shared" si="28"/>
        <v>0</v>
      </c>
      <c r="N129" s="68"/>
    </row>
    <row r="130" spans="1:14" x14ac:dyDescent="0.2">
      <c r="A130" s="24" t="str">
        <f>'Tipps eintragen'!A132</f>
        <v>Bremen</v>
      </c>
      <c r="B130" s="25" t="s">
        <v>72</v>
      </c>
      <c r="C130" s="24" t="str">
        <f>'Tipps eintragen'!C132</f>
        <v>Stuttgart</v>
      </c>
      <c r="D130" s="22"/>
      <c r="E130" s="16" t="s">
        <v>2</v>
      </c>
      <c r="F130" s="21"/>
      <c r="G130" s="115" t="str">
        <f t="shared" si="15"/>
        <v xml:space="preserve"> </v>
      </c>
      <c r="H130" s="62" t="str">
        <f>IF(ISNUMBER('Tipps eintragen'!D132),'Tipps eintragen'!D132,"")</f>
        <v/>
      </c>
      <c r="I130" s="16" t="s">
        <v>2</v>
      </c>
      <c r="J130" s="60" t="str">
        <f>IF(ISNUMBER('Tipps eintragen'!F132),'Tipps eintragen'!F132,"")</f>
        <v/>
      </c>
      <c r="K130" s="115" t="str">
        <f t="shared" si="16"/>
        <v/>
      </c>
      <c r="L130" s="65">
        <f t="shared" si="27"/>
        <v>0</v>
      </c>
      <c r="M130" s="65">
        <f t="shared" si="28"/>
        <v>0</v>
      </c>
      <c r="N130" s="68"/>
    </row>
    <row r="131" spans="1:14" x14ac:dyDescent="0.2">
      <c r="A131" s="24" t="str">
        <f>'Tipps eintragen'!A133</f>
        <v>Dortmund</v>
      </c>
      <c r="B131" s="25" t="s">
        <v>72</v>
      </c>
      <c r="C131" s="24" t="str">
        <f>'Tipps eintragen'!C133</f>
        <v>Bayern</v>
      </c>
      <c r="D131" s="22"/>
      <c r="E131" s="16" t="s">
        <v>2</v>
      </c>
      <c r="F131" s="21"/>
      <c r="G131" s="115" t="str">
        <f t="shared" si="15"/>
        <v xml:space="preserve"> </v>
      </c>
      <c r="H131" s="62" t="str">
        <f>IF(ISNUMBER('Tipps eintragen'!D133),'Tipps eintragen'!D133,"")</f>
        <v/>
      </c>
      <c r="I131" s="16" t="s">
        <v>2</v>
      </c>
      <c r="J131" s="60" t="str">
        <f>IF(ISNUMBER('Tipps eintragen'!F133),'Tipps eintragen'!F133,"")</f>
        <v/>
      </c>
      <c r="K131" s="115" t="str">
        <f t="shared" si="16"/>
        <v/>
      </c>
      <c r="L131" s="65">
        <f t="shared" si="27"/>
        <v>0</v>
      </c>
      <c r="M131" s="65">
        <f t="shared" si="28"/>
        <v>0</v>
      </c>
      <c r="N131" s="68"/>
    </row>
    <row r="132" spans="1:14" x14ac:dyDescent="0.2">
      <c r="A132" s="24" t="str">
        <f>'Tipps eintragen'!A134</f>
        <v>Leipzig</v>
      </c>
      <c r="B132" s="25" t="s">
        <v>72</v>
      </c>
      <c r="C132" s="5" t="str">
        <f>'Tipps eintragen'!C134</f>
        <v>Wolfsburg</v>
      </c>
      <c r="D132" s="22"/>
      <c r="E132" s="16" t="s">
        <v>2</v>
      </c>
      <c r="F132" s="21"/>
      <c r="G132" s="115" t="str">
        <f t="shared" si="15"/>
        <v xml:space="preserve"> </v>
      </c>
      <c r="H132" s="62" t="str">
        <f>IF(ISNUMBER('Tipps eintragen'!D134),'Tipps eintragen'!D134,"")</f>
        <v/>
      </c>
      <c r="I132" s="16" t="s">
        <v>2</v>
      </c>
      <c r="J132" s="60" t="str">
        <f>IF(ISNUMBER('Tipps eintragen'!F134),'Tipps eintragen'!F134,"")</f>
        <v/>
      </c>
      <c r="K132" s="115" t="str">
        <f t="shared" si="16"/>
        <v/>
      </c>
      <c r="L132" s="65">
        <f t="shared" si="27"/>
        <v>0</v>
      </c>
      <c r="M132" s="65">
        <f t="shared" si="28"/>
        <v>0</v>
      </c>
      <c r="N132" s="68"/>
    </row>
    <row r="133" spans="1:14" x14ac:dyDescent="0.2">
      <c r="A133" s="24" t="str">
        <f>'Tipps eintragen'!A135</f>
        <v>Freiburg</v>
      </c>
      <c r="B133" s="25" t="s">
        <v>72</v>
      </c>
      <c r="C133" s="24" t="str">
        <f>'Tipps eintragen'!C135</f>
        <v>M´gladbach</v>
      </c>
      <c r="D133" s="22"/>
      <c r="E133" s="16" t="s">
        <v>2</v>
      </c>
      <c r="F133" s="21"/>
      <c r="G133" s="115" t="str">
        <f t="shared" ref="G133:G196" si="29">IF(OR(ISBLANK(D133),ISBLANK(F133))," ",IF(D133&gt;F133,1,IF(D133=F133,0,2)))</f>
        <v xml:space="preserve"> </v>
      </c>
      <c r="H133" s="62" t="str">
        <f>IF(ISNUMBER('Tipps eintragen'!D135),'Tipps eintragen'!D135,"")</f>
        <v/>
      </c>
      <c r="I133" s="16" t="s">
        <v>2</v>
      </c>
      <c r="J133" s="60" t="str">
        <f>IF(ISNUMBER('Tipps eintragen'!F135),'Tipps eintragen'!F135,"")</f>
        <v/>
      </c>
      <c r="K133" s="115" t="str">
        <f t="shared" ref="K133:K196" si="30">IF(AND(ISNUMBER(H133),ISNUMBER(J133)),IF(H133&gt;J133,1,IF(H133=J133,0,2)),"")</f>
        <v/>
      </c>
      <c r="L133" s="65">
        <f t="shared" si="27"/>
        <v>0</v>
      </c>
      <c r="M133" s="65">
        <f t="shared" si="28"/>
        <v>0</v>
      </c>
      <c r="N133" s="68"/>
    </row>
    <row r="134" spans="1:14" ht="13.5" thickBot="1" x14ac:dyDescent="0.25">
      <c r="A134" s="17"/>
      <c r="B134" s="18"/>
      <c r="C134" s="17"/>
      <c r="D134" s="19"/>
      <c r="E134" s="18" t="s">
        <v>0</v>
      </c>
      <c r="F134" s="17"/>
      <c r="G134" s="115" t="str">
        <f t="shared" si="29"/>
        <v xml:space="preserve"> </v>
      </c>
      <c r="H134" s="63" t="str">
        <f>IF(ISNUMBER('Tipps eintragen'!D136),'Tipps eintragen'!D136,"")</f>
        <v/>
      </c>
      <c r="I134" s="18" t="s">
        <v>0</v>
      </c>
      <c r="J134" s="34" t="str">
        <f>IF(ISNUMBER('Tipps eintragen'!F136),'Tipps eintragen'!F136,"")</f>
        <v/>
      </c>
      <c r="K134" s="115" t="str">
        <f t="shared" si="30"/>
        <v/>
      </c>
      <c r="L134" s="63" t="s">
        <v>0</v>
      </c>
      <c r="M134" s="63"/>
      <c r="N134" s="69">
        <f>SUM(L125:M133)</f>
        <v>0</v>
      </c>
    </row>
    <row r="135" spans="1:14" s="15" customFormat="1" ht="15.75" x14ac:dyDescent="0.25">
      <c r="A135" s="13" t="str">
        <f>'Tipps eintragen'!A137</f>
        <v>13. Spieltag (06.-08.12.2024)</v>
      </c>
      <c r="B135" s="13"/>
      <c r="C135" s="13"/>
      <c r="D135" s="14"/>
      <c r="E135" s="13" t="s">
        <v>0</v>
      </c>
      <c r="F135" s="13"/>
      <c r="G135" s="116" t="str">
        <f t="shared" si="29"/>
        <v xml:space="preserve"> </v>
      </c>
      <c r="H135" s="62" t="str">
        <f>IF(ISNUMBER('Tipps eintragen'!D137),'Tipps eintragen'!D137,"")</f>
        <v/>
      </c>
      <c r="I135" s="13" t="s">
        <v>0</v>
      </c>
      <c r="J135" s="60" t="str">
        <f>IF(ISNUMBER('Tipps eintragen'!F137),'Tipps eintragen'!F137,"")</f>
        <v/>
      </c>
      <c r="K135" s="116" t="str">
        <f t="shared" si="30"/>
        <v/>
      </c>
      <c r="L135" s="70" t="s">
        <v>0</v>
      </c>
      <c r="M135" s="65"/>
      <c r="N135" s="67"/>
    </row>
    <row r="136" spans="1:14" x14ac:dyDescent="0.2">
      <c r="A136" s="24" t="str">
        <f>'Tipps eintragen'!A138</f>
        <v>Leverkusen</v>
      </c>
      <c r="B136" s="25" t="s">
        <v>72</v>
      </c>
      <c r="C136" s="24" t="str">
        <f>'Tipps eintragen'!C138</f>
        <v>St. Pauli</v>
      </c>
      <c r="D136" s="22"/>
      <c r="E136" s="16" t="s">
        <v>2</v>
      </c>
      <c r="F136" s="21"/>
      <c r="G136" s="115" t="str">
        <f t="shared" si="29"/>
        <v xml:space="preserve"> </v>
      </c>
      <c r="H136" s="62" t="str">
        <f>IF(ISNUMBER('Tipps eintragen'!D138),'Tipps eintragen'!D138,"")</f>
        <v/>
      </c>
      <c r="I136" s="16" t="s">
        <v>2</v>
      </c>
      <c r="J136" s="60" t="str">
        <f>IF(ISNUMBER('Tipps eintragen'!F138),'Tipps eintragen'!F138,"")</f>
        <v/>
      </c>
      <c r="K136" s="115" t="str">
        <f t="shared" si="30"/>
        <v/>
      </c>
      <c r="L136" s="65">
        <f t="shared" ref="L136:L144" si="31">IF(ISNUMBER(K136),IF(G136=K136,IF(K136=2,Pkte_AS,IF(K136=1,Pkte_HS,Pkte_U)),0),0)</f>
        <v>0</v>
      </c>
      <c r="M136" s="65">
        <f t="shared" ref="M136:M144" si="32">IF(AND(ISNUMBER(G136),ISNUMBER(K136)),IF(AND(D136=H136,F136=J136),2,0),0)</f>
        <v>0</v>
      </c>
      <c r="N136" s="68"/>
    </row>
    <row r="137" spans="1:14" x14ac:dyDescent="0.2">
      <c r="A137" s="24" t="str">
        <f>'Tipps eintragen'!A139</f>
        <v>Wolfsburg</v>
      </c>
      <c r="B137" s="25" t="s">
        <v>72</v>
      </c>
      <c r="C137" s="24" t="str">
        <f>'Tipps eintragen'!C139</f>
        <v>Mainz</v>
      </c>
      <c r="D137" s="22"/>
      <c r="E137" s="16" t="s">
        <v>2</v>
      </c>
      <c r="F137" s="21"/>
      <c r="G137" s="115" t="str">
        <f t="shared" si="29"/>
        <v xml:space="preserve"> </v>
      </c>
      <c r="H137" s="62" t="str">
        <f>IF(ISNUMBER('Tipps eintragen'!D139),'Tipps eintragen'!D139,"")</f>
        <v/>
      </c>
      <c r="I137" s="16" t="s">
        <v>2</v>
      </c>
      <c r="J137" s="60" t="str">
        <f>IF(ISNUMBER('Tipps eintragen'!F139),'Tipps eintragen'!F139,"")</f>
        <v/>
      </c>
      <c r="K137" s="115" t="str">
        <f t="shared" si="30"/>
        <v/>
      </c>
      <c r="L137" s="65">
        <f t="shared" si="31"/>
        <v>0</v>
      </c>
      <c r="M137" s="65">
        <f t="shared" si="32"/>
        <v>0</v>
      </c>
      <c r="N137" s="68"/>
    </row>
    <row r="138" spans="1:14" x14ac:dyDescent="0.2">
      <c r="A138" s="24" t="str">
        <f>'Tipps eintragen'!A140</f>
        <v>Bayern</v>
      </c>
      <c r="B138" s="25" t="s">
        <v>72</v>
      </c>
      <c r="C138" s="24" t="str">
        <f>'Tipps eintragen'!C140</f>
        <v>Heidenheim</v>
      </c>
      <c r="D138" s="22"/>
      <c r="E138" s="16" t="s">
        <v>2</v>
      </c>
      <c r="F138" s="21"/>
      <c r="G138" s="115" t="str">
        <f t="shared" si="29"/>
        <v xml:space="preserve"> </v>
      </c>
      <c r="H138" s="62" t="str">
        <f>IF(ISNUMBER('Tipps eintragen'!D140),'Tipps eintragen'!D140,"")</f>
        <v/>
      </c>
      <c r="I138" s="16" t="s">
        <v>2</v>
      </c>
      <c r="J138" s="60" t="str">
        <f>IF(ISNUMBER('Tipps eintragen'!F140),'Tipps eintragen'!F140,"")</f>
        <v/>
      </c>
      <c r="K138" s="115" t="str">
        <f t="shared" si="30"/>
        <v/>
      </c>
      <c r="L138" s="65">
        <f t="shared" si="31"/>
        <v>0</v>
      </c>
      <c r="M138" s="65">
        <f t="shared" si="32"/>
        <v>0</v>
      </c>
      <c r="N138" s="68"/>
    </row>
    <row r="139" spans="1:14" x14ac:dyDescent="0.2">
      <c r="A139" s="24" t="str">
        <f>'Tipps eintragen'!A141</f>
        <v>Holstein</v>
      </c>
      <c r="B139" s="25" t="s">
        <v>72</v>
      </c>
      <c r="C139" s="24" t="str">
        <f>'Tipps eintragen'!C141</f>
        <v>Leipzig</v>
      </c>
      <c r="D139" s="22"/>
      <c r="E139" s="16" t="s">
        <v>2</v>
      </c>
      <c r="F139" s="21"/>
      <c r="G139" s="115" t="str">
        <f t="shared" si="29"/>
        <v xml:space="preserve"> </v>
      </c>
      <c r="H139" s="62" t="str">
        <f>IF(ISNUMBER('Tipps eintragen'!D141),'Tipps eintragen'!D141,"")</f>
        <v/>
      </c>
      <c r="I139" s="16" t="s">
        <v>2</v>
      </c>
      <c r="J139" s="60" t="str">
        <f>IF(ISNUMBER('Tipps eintragen'!F141),'Tipps eintragen'!F141,"")</f>
        <v/>
      </c>
      <c r="K139" s="115" t="str">
        <f t="shared" si="30"/>
        <v/>
      </c>
      <c r="L139" s="65">
        <f t="shared" si="31"/>
        <v>0</v>
      </c>
      <c r="M139" s="65">
        <f t="shared" si="32"/>
        <v>0</v>
      </c>
      <c r="N139" s="68"/>
    </row>
    <row r="140" spans="1:14" x14ac:dyDescent="0.2">
      <c r="A140" s="24" t="str">
        <f>'Tipps eintragen'!A142</f>
        <v>Stuttgart</v>
      </c>
      <c r="B140" s="25" t="s">
        <v>72</v>
      </c>
      <c r="C140" s="24" t="str">
        <f>'Tipps eintragen'!C142</f>
        <v>Union Berlin</v>
      </c>
      <c r="D140" s="22"/>
      <c r="E140" s="16" t="s">
        <v>2</v>
      </c>
      <c r="F140" s="21"/>
      <c r="G140" s="115" t="str">
        <f t="shared" si="29"/>
        <v xml:space="preserve"> </v>
      </c>
      <c r="H140" s="62" t="str">
        <f>IF(ISNUMBER('Tipps eintragen'!D142),'Tipps eintragen'!D142,"")</f>
        <v/>
      </c>
      <c r="I140" s="16" t="s">
        <v>2</v>
      </c>
      <c r="J140" s="60" t="str">
        <f>IF(ISNUMBER('Tipps eintragen'!F142),'Tipps eintragen'!F142,"")</f>
        <v/>
      </c>
      <c r="K140" s="115" t="str">
        <f t="shared" si="30"/>
        <v/>
      </c>
      <c r="L140" s="65">
        <f t="shared" si="31"/>
        <v>0</v>
      </c>
      <c r="M140" s="65">
        <f t="shared" si="32"/>
        <v>0</v>
      </c>
      <c r="N140" s="68"/>
    </row>
    <row r="141" spans="1:14" x14ac:dyDescent="0.2">
      <c r="A141" s="24" t="str">
        <f>'Tipps eintragen'!A143</f>
        <v>Hoffenheim</v>
      </c>
      <c r="B141" s="25" t="s">
        <v>72</v>
      </c>
      <c r="C141" s="24" t="str">
        <f>'Tipps eintragen'!C143</f>
        <v>Freiburg</v>
      </c>
      <c r="D141" s="22"/>
      <c r="E141" s="16" t="s">
        <v>2</v>
      </c>
      <c r="F141" s="21"/>
      <c r="G141" s="115" t="str">
        <f t="shared" si="29"/>
        <v xml:space="preserve"> </v>
      </c>
      <c r="H141" s="62" t="str">
        <f>IF(ISNUMBER('Tipps eintragen'!D143),'Tipps eintragen'!D143,"")</f>
        <v/>
      </c>
      <c r="I141" s="16" t="s">
        <v>2</v>
      </c>
      <c r="J141" s="60" t="str">
        <f>IF(ISNUMBER('Tipps eintragen'!F143),'Tipps eintragen'!F143,"")</f>
        <v/>
      </c>
      <c r="K141" s="115" t="str">
        <f t="shared" si="30"/>
        <v/>
      </c>
      <c r="L141" s="65">
        <f t="shared" si="31"/>
        <v>0</v>
      </c>
      <c r="M141" s="65">
        <f t="shared" si="32"/>
        <v>0</v>
      </c>
      <c r="N141" s="68"/>
    </row>
    <row r="142" spans="1:14" x14ac:dyDescent="0.2">
      <c r="A142" s="24" t="str">
        <f>'Tipps eintragen'!A144</f>
        <v>Frankfurt</v>
      </c>
      <c r="B142" s="25" t="s">
        <v>72</v>
      </c>
      <c r="C142" s="24" t="str">
        <f>'Tipps eintragen'!C144</f>
        <v>Augsburg</v>
      </c>
      <c r="D142" s="22"/>
      <c r="E142" s="16" t="s">
        <v>2</v>
      </c>
      <c r="F142" s="21"/>
      <c r="G142" s="115" t="str">
        <f t="shared" si="29"/>
        <v xml:space="preserve"> </v>
      </c>
      <c r="H142" s="62" t="str">
        <f>IF(ISNUMBER('Tipps eintragen'!D144),'Tipps eintragen'!D144,"")</f>
        <v/>
      </c>
      <c r="I142" s="16" t="s">
        <v>2</v>
      </c>
      <c r="J142" s="60" t="str">
        <f>IF(ISNUMBER('Tipps eintragen'!F144),'Tipps eintragen'!F144,"")</f>
        <v/>
      </c>
      <c r="K142" s="115" t="str">
        <f t="shared" si="30"/>
        <v/>
      </c>
      <c r="L142" s="65">
        <f t="shared" si="31"/>
        <v>0</v>
      </c>
      <c r="M142" s="65">
        <f t="shared" si="32"/>
        <v>0</v>
      </c>
      <c r="N142" s="68"/>
    </row>
    <row r="143" spans="1:14" x14ac:dyDescent="0.2">
      <c r="A143" s="24" t="str">
        <f>'Tipps eintragen'!A145</f>
        <v>Bochum</v>
      </c>
      <c r="B143" s="25" t="s">
        <v>72</v>
      </c>
      <c r="C143" s="24" t="str">
        <f>'Tipps eintragen'!C145</f>
        <v>Bremen</v>
      </c>
      <c r="D143" s="22"/>
      <c r="E143" s="16" t="s">
        <v>2</v>
      </c>
      <c r="F143" s="21"/>
      <c r="G143" s="115" t="str">
        <f t="shared" si="29"/>
        <v xml:space="preserve"> </v>
      </c>
      <c r="H143" s="62" t="str">
        <f>IF(ISNUMBER('Tipps eintragen'!D145),'Tipps eintragen'!D145,"")</f>
        <v/>
      </c>
      <c r="I143" s="16" t="s">
        <v>2</v>
      </c>
      <c r="J143" s="60" t="str">
        <f>IF(ISNUMBER('Tipps eintragen'!F145),'Tipps eintragen'!F145,"")</f>
        <v/>
      </c>
      <c r="K143" s="115" t="str">
        <f t="shared" si="30"/>
        <v/>
      </c>
      <c r="L143" s="65">
        <f t="shared" si="31"/>
        <v>0</v>
      </c>
      <c r="M143" s="65">
        <f t="shared" si="32"/>
        <v>0</v>
      </c>
      <c r="N143" s="68"/>
    </row>
    <row r="144" spans="1:14" x14ac:dyDescent="0.2">
      <c r="A144" s="24" t="str">
        <f>'Tipps eintragen'!A146</f>
        <v>M´gladbach</v>
      </c>
      <c r="B144" s="25" t="s">
        <v>72</v>
      </c>
      <c r="C144" s="24" t="str">
        <f>'Tipps eintragen'!C146</f>
        <v>Dortmund</v>
      </c>
      <c r="D144" s="22"/>
      <c r="E144" s="16" t="s">
        <v>2</v>
      </c>
      <c r="F144" s="21"/>
      <c r="G144" s="115" t="str">
        <f t="shared" si="29"/>
        <v xml:space="preserve"> </v>
      </c>
      <c r="H144" s="62" t="str">
        <f>IF(ISNUMBER('Tipps eintragen'!D146),'Tipps eintragen'!D146,"")</f>
        <v/>
      </c>
      <c r="I144" s="16" t="s">
        <v>2</v>
      </c>
      <c r="J144" s="60" t="str">
        <f>IF(ISNUMBER('Tipps eintragen'!F146),'Tipps eintragen'!F146,"")</f>
        <v/>
      </c>
      <c r="K144" s="115" t="str">
        <f t="shared" si="30"/>
        <v/>
      </c>
      <c r="L144" s="65">
        <f t="shared" si="31"/>
        <v>0</v>
      </c>
      <c r="M144" s="65">
        <f t="shared" si="32"/>
        <v>0</v>
      </c>
      <c r="N144" s="68"/>
    </row>
    <row r="145" spans="1:14" ht="13.5" thickBot="1" x14ac:dyDescent="0.25">
      <c r="A145" s="17"/>
      <c r="B145" s="18"/>
      <c r="C145" s="17"/>
      <c r="D145" s="19"/>
      <c r="E145" s="18" t="s">
        <v>0</v>
      </c>
      <c r="F145" s="17"/>
      <c r="G145" s="115" t="str">
        <f t="shared" si="29"/>
        <v xml:space="preserve"> </v>
      </c>
      <c r="H145" s="63" t="str">
        <f>IF(ISNUMBER('Tipps eintragen'!D147),'Tipps eintragen'!D147,"")</f>
        <v/>
      </c>
      <c r="I145" s="18" t="s">
        <v>0</v>
      </c>
      <c r="J145" s="34" t="str">
        <f>IF(ISNUMBER('Tipps eintragen'!F147),'Tipps eintragen'!F147,"")</f>
        <v/>
      </c>
      <c r="K145" s="115" t="str">
        <f t="shared" si="30"/>
        <v/>
      </c>
      <c r="L145" s="63" t="s">
        <v>0</v>
      </c>
      <c r="M145" s="63"/>
      <c r="N145" s="69">
        <f>SUM(L136:M144)</f>
        <v>0</v>
      </c>
    </row>
    <row r="146" spans="1:14" s="15" customFormat="1" ht="15.75" x14ac:dyDescent="0.25">
      <c r="A146" s="13" t="str">
        <f>'Tipps eintragen'!A148</f>
        <v>14. Spieltag (13.-15.12.2024)</v>
      </c>
      <c r="B146" s="13"/>
      <c r="C146" s="13"/>
      <c r="D146" s="14"/>
      <c r="E146" s="13" t="s">
        <v>0</v>
      </c>
      <c r="F146" s="13"/>
      <c r="G146" s="116" t="str">
        <f t="shared" si="29"/>
        <v xml:space="preserve"> </v>
      </c>
      <c r="H146" s="62" t="str">
        <f>IF(ISNUMBER('Tipps eintragen'!D148),'Tipps eintragen'!D148,"")</f>
        <v/>
      </c>
      <c r="I146" s="13" t="s">
        <v>0</v>
      </c>
      <c r="J146" s="60" t="str">
        <f>IF(ISNUMBER('Tipps eintragen'!F148),'Tipps eintragen'!F148,"")</f>
        <v/>
      </c>
      <c r="K146" s="116" t="str">
        <f t="shared" si="30"/>
        <v/>
      </c>
      <c r="L146" s="70" t="s">
        <v>0</v>
      </c>
      <c r="M146" s="65"/>
      <c r="N146" s="67"/>
    </row>
    <row r="147" spans="1:14" x14ac:dyDescent="0.2">
      <c r="A147" s="24" t="str">
        <f>'Tipps eintragen'!A149</f>
        <v>Heidenheim</v>
      </c>
      <c r="B147" s="25" t="s">
        <v>72</v>
      </c>
      <c r="C147" s="24" t="str">
        <f>'Tipps eintragen'!C149</f>
        <v>Stuttgart</v>
      </c>
      <c r="D147" s="22"/>
      <c r="E147" s="16" t="s">
        <v>2</v>
      </c>
      <c r="F147" s="21"/>
      <c r="G147" s="115" t="str">
        <f t="shared" si="29"/>
        <v xml:space="preserve"> </v>
      </c>
      <c r="H147" s="62" t="str">
        <f>IF(ISNUMBER('Tipps eintragen'!D149),'Tipps eintragen'!D149,"")</f>
        <v/>
      </c>
      <c r="I147" s="16" t="s">
        <v>2</v>
      </c>
      <c r="J147" s="60" t="str">
        <f>IF(ISNUMBER('Tipps eintragen'!F149),'Tipps eintragen'!F149,"")</f>
        <v/>
      </c>
      <c r="K147" s="115" t="str">
        <f t="shared" si="30"/>
        <v/>
      </c>
      <c r="L147" s="65">
        <f t="shared" ref="L147:L155" si="33">IF(ISNUMBER(K147),IF(G147=K147,IF(K147=2,Pkte_AS,IF(K147=1,Pkte_HS,Pkte_U)),0),0)</f>
        <v>0</v>
      </c>
      <c r="M147" s="65">
        <f t="shared" ref="M147:M155" si="34">IF(AND(ISNUMBER(G147),ISNUMBER(K147)),IF(AND(D147=H147,F147=J147),2,0),0)</f>
        <v>0</v>
      </c>
      <c r="N147" s="68"/>
    </row>
    <row r="148" spans="1:14" x14ac:dyDescent="0.2">
      <c r="A148" s="24" t="str">
        <f>'Tipps eintragen'!A150</f>
        <v>M´gladbach</v>
      </c>
      <c r="B148" s="25" t="s">
        <v>72</v>
      </c>
      <c r="C148" s="24" t="str">
        <f>'Tipps eintragen'!C150</f>
        <v>Holstein</v>
      </c>
      <c r="D148" s="22"/>
      <c r="E148" s="16" t="s">
        <v>2</v>
      </c>
      <c r="F148" s="21"/>
      <c r="G148" s="115" t="str">
        <f t="shared" si="29"/>
        <v xml:space="preserve"> </v>
      </c>
      <c r="H148" s="62" t="str">
        <f>IF(ISNUMBER('Tipps eintragen'!D150),'Tipps eintragen'!D150,"")</f>
        <v/>
      </c>
      <c r="I148" s="16" t="s">
        <v>2</v>
      </c>
      <c r="J148" s="60" t="str">
        <f>IF(ISNUMBER('Tipps eintragen'!F150),'Tipps eintragen'!F150,"")</f>
        <v/>
      </c>
      <c r="K148" s="115" t="str">
        <f t="shared" si="30"/>
        <v/>
      </c>
      <c r="L148" s="65">
        <f t="shared" si="33"/>
        <v>0</v>
      </c>
      <c r="M148" s="65">
        <f t="shared" si="34"/>
        <v>0</v>
      </c>
      <c r="N148" s="68"/>
    </row>
    <row r="149" spans="1:14" x14ac:dyDescent="0.2">
      <c r="A149" s="24" t="str">
        <f>'Tipps eintragen'!A151</f>
        <v>Dortmund</v>
      </c>
      <c r="B149" s="25" t="s">
        <v>72</v>
      </c>
      <c r="C149" s="24" t="str">
        <f>'Tipps eintragen'!C151</f>
        <v>Hoffenheim</v>
      </c>
      <c r="D149" s="22"/>
      <c r="E149" s="16" t="s">
        <v>2</v>
      </c>
      <c r="F149" s="21"/>
      <c r="G149" s="115" t="str">
        <f t="shared" si="29"/>
        <v xml:space="preserve"> </v>
      </c>
      <c r="H149" s="62" t="str">
        <f>IF(ISNUMBER('Tipps eintragen'!D151),'Tipps eintragen'!D151,"")</f>
        <v/>
      </c>
      <c r="I149" s="16" t="s">
        <v>2</v>
      </c>
      <c r="J149" s="60" t="str">
        <f>IF(ISNUMBER('Tipps eintragen'!F151),'Tipps eintragen'!F151,"")</f>
        <v/>
      </c>
      <c r="K149" s="115" t="str">
        <f t="shared" si="30"/>
        <v/>
      </c>
      <c r="L149" s="65">
        <f t="shared" si="33"/>
        <v>0</v>
      </c>
      <c r="M149" s="65">
        <f t="shared" si="34"/>
        <v>0</v>
      </c>
      <c r="N149" s="68"/>
    </row>
    <row r="150" spans="1:14" x14ac:dyDescent="0.2">
      <c r="A150" s="24" t="str">
        <f>'Tipps eintragen'!A152</f>
        <v>Augsburg</v>
      </c>
      <c r="B150" s="25" t="s">
        <v>72</v>
      </c>
      <c r="C150" s="24" t="str">
        <f>'Tipps eintragen'!C152</f>
        <v>Leverkusen</v>
      </c>
      <c r="D150" s="22"/>
      <c r="E150" s="16" t="s">
        <v>2</v>
      </c>
      <c r="F150" s="21"/>
      <c r="G150" s="115" t="str">
        <f t="shared" si="29"/>
        <v xml:space="preserve"> </v>
      </c>
      <c r="H150" s="62" t="str">
        <f>IF(ISNUMBER('Tipps eintragen'!D152),'Tipps eintragen'!D152,"")</f>
        <v/>
      </c>
      <c r="I150" s="16" t="s">
        <v>2</v>
      </c>
      <c r="J150" s="60" t="str">
        <f>IF(ISNUMBER('Tipps eintragen'!F152),'Tipps eintragen'!F152,"")</f>
        <v/>
      </c>
      <c r="K150" s="115" t="str">
        <f t="shared" si="30"/>
        <v/>
      </c>
      <c r="L150" s="65">
        <f t="shared" si="33"/>
        <v>0</v>
      </c>
      <c r="M150" s="65">
        <f t="shared" si="34"/>
        <v>0</v>
      </c>
      <c r="N150" s="68"/>
    </row>
    <row r="151" spans="1:14" x14ac:dyDescent="0.2">
      <c r="A151" s="24" t="str">
        <f>'Tipps eintragen'!A153</f>
        <v>Freiburg</v>
      </c>
      <c r="B151" s="25" t="s">
        <v>72</v>
      </c>
      <c r="C151" s="24" t="str">
        <f>'Tipps eintragen'!C153</f>
        <v>Wolfsburg</v>
      </c>
      <c r="D151" s="22"/>
      <c r="E151" s="16" t="s">
        <v>2</v>
      </c>
      <c r="F151" s="21"/>
      <c r="G151" s="115" t="str">
        <f t="shared" si="29"/>
        <v xml:space="preserve"> </v>
      </c>
      <c r="H151" s="62" t="str">
        <f>IF(ISNUMBER('Tipps eintragen'!D153),'Tipps eintragen'!D153,"")</f>
        <v/>
      </c>
      <c r="I151" s="16" t="s">
        <v>2</v>
      </c>
      <c r="J151" s="60" t="str">
        <f>IF(ISNUMBER('Tipps eintragen'!F153),'Tipps eintragen'!F153,"")</f>
        <v/>
      </c>
      <c r="K151" s="115" t="str">
        <f t="shared" si="30"/>
        <v/>
      </c>
      <c r="L151" s="65">
        <f t="shared" si="33"/>
        <v>0</v>
      </c>
      <c r="M151" s="65">
        <f t="shared" si="34"/>
        <v>0</v>
      </c>
      <c r="N151" s="68"/>
    </row>
    <row r="152" spans="1:14" x14ac:dyDescent="0.2">
      <c r="A152" s="24" t="str">
        <f>'Tipps eintragen'!A154</f>
        <v>Union Berlin</v>
      </c>
      <c r="B152" s="25" t="s">
        <v>72</v>
      </c>
      <c r="C152" s="24" t="str">
        <f>'Tipps eintragen'!C154</f>
        <v>Bochum</v>
      </c>
      <c r="D152" s="22"/>
      <c r="E152" s="16" t="s">
        <v>2</v>
      </c>
      <c r="F152" s="21"/>
      <c r="G152" s="115" t="str">
        <f t="shared" si="29"/>
        <v xml:space="preserve"> </v>
      </c>
      <c r="H152" s="62" t="str">
        <f>IF(ISNUMBER('Tipps eintragen'!D154),'Tipps eintragen'!D154,"")</f>
        <v/>
      </c>
      <c r="I152" s="16" t="s">
        <v>2</v>
      </c>
      <c r="J152" s="60" t="str">
        <f>IF(ISNUMBER('Tipps eintragen'!F154),'Tipps eintragen'!F154,"")</f>
        <v/>
      </c>
      <c r="K152" s="115" t="str">
        <f t="shared" si="30"/>
        <v/>
      </c>
      <c r="L152" s="65">
        <f t="shared" si="33"/>
        <v>0</v>
      </c>
      <c r="M152" s="65">
        <f t="shared" si="34"/>
        <v>0</v>
      </c>
      <c r="N152" s="68"/>
    </row>
    <row r="153" spans="1:14" x14ac:dyDescent="0.2">
      <c r="A153" s="24" t="str">
        <f>'Tipps eintragen'!A155</f>
        <v>Mainz</v>
      </c>
      <c r="B153" s="25" t="s">
        <v>72</v>
      </c>
      <c r="C153" s="24" t="str">
        <f>'Tipps eintragen'!C155</f>
        <v>Bayern</v>
      </c>
      <c r="D153" s="22"/>
      <c r="E153" s="16" t="s">
        <v>2</v>
      </c>
      <c r="F153" s="21"/>
      <c r="G153" s="115" t="str">
        <f t="shared" si="29"/>
        <v xml:space="preserve"> </v>
      </c>
      <c r="H153" s="62" t="str">
        <f>IF(ISNUMBER('Tipps eintragen'!D155),'Tipps eintragen'!D155,"")</f>
        <v/>
      </c>
      <c r="I153" s="16" t="s">
        <v>2</v>
      </c>
      <c r="J153" s="60" t="str">
        <f>IF(ISNUMBER('Tipps eintragen'!F155),'Tipps eintragen'!F155,"")</f>
        <v/>
      </c>
      <c r="K153" s="115" t="str">
        <f t="shared" si="30"/>
        <v/>
      </c>
      <c r="L153" s="65">
        <f t="shared" si="33"/>
        <v>0</v>
      </c>
      <c r="M153" s="65">
        <f t="shared" si="34"/>
        <v>0</v>
      </c>
      <c r="N153" s="68"/>
    </row>
    <row r="154" spans="1:14" x14ac:dyDescent="0.2">
      <c r="A154" s="24" t="str">
        <f>'Tipps eintragen'!A156</f>
        <v>Leipzig</v>
      </c>
      <c r="B154" s="25" t="s">
        <v>72</v>
      </c>
      <c r="C154" s="24" t="str">
        <f>'Tipps eintragen'!C156</f>
        <v>Frankfurt</v>
      </c>
      <c r="D154" s="22"/>
      <c r="E154" s="16" t="s">
        <v>2</v>
      </c>
      <c r="F154" s="21"/>
      <c r="G154" s="115" t="str">
        <f t="shared" si="29"/>
        <v xml:space="preserve"> </v>
      </c>
      <c r="H154" s="62" t="str">
        <f>IF(ISNUMBER('Tipps eintragen'!D156),'Tipps eintragen'!D156,"")</f>
        <v/>
      </c>
      <c r="I154" s="16" t="s">
        <v>2</v>
      </c>
      <c r="J154" s="60" t="str">
        <f>IF(ISNUMBER('Tipps eintragen'!F156),'Tipps eintragen'!F156,"")</f>
        <v/>
      </c>
      <c r="K154" s="115" t="str">
        <f t="shared" si="30"/>
        <v/>
      </c>
      <c r="L154" s="65">
        <f t="shared" si="33"/>
        <v>0</v>
      </c>
      <c r="M154" s="65">
        <f t="shared" si="34"/>
        <v>0</v>
      </c>
      <c r="N154" s="68"/>
    </row>
    <row r="155" spans="1:14" x14ac:dyDescent="0.2">
      <c r="A155" s="24" t="str">
        <f>'Tipps eintragen'!A157</f>
        <v>St. Pauli</v>
      </c>
      <c r="B155" s="25" t="s">
        <v>72</v>
      </c>
      <c r="C155" s="24" t="str">
        <f>'Tipps eintragen'!C157</f>
        <v>Bremen</v>
      </c>
      <c r="D155" s="22"/>
      <c r="E155" s="16" t="s">
        <v>2</v>
      </c>
      <c r="F155" s="21"/>
      <c r="G155" s="115" t="str">
        <f t="shared" si="29"/>
        <v xml:space="preserve"> </v>
      </c>
      <c r="H155" s="62" t="str">
        <f>IF(ISNUMBER('Tipps eintragen'!D157),'Tipps eintragen'!D157,"")</f>
        <v/>
      </c>
      <c r="I155" s="16" t="s">
        <v>2</v>
      </c>
      <c r="J155" s="60" t="str">
        <f>IF(ISNUMBER('Tipps eintragen'!F157),'Tipps eintragen'!F157,"")</f>
        <v/>
      </c>
      <c r="K155" s="115" t="str">
        <f t="shared" si="30"/>
        <v/>
      </c>
      <c r="L155" s="65">
        <f t="shared" si="33"/>
        <v>0</v>
      </c>
      <c r="M155" s="65">
        <f t="shared" si="34"/>
        <v>0</v>
      </c>
      <c r="N155" s="68"/>
    </row>
    <row r="156" spans="1:14" ht="13.5" thickBot="1" x14ac:dyDescent="0.25">
      <c r="A156" s="17"/>
      <c r="B156" s="18"/>
      <c r="C156" s="17"/>
      <c r="D156" s="19"/>
      <c r="E156" s="18" t="s">
        <v>0</v>
      </c>
      <c r="F156" s="17"/>
      <c r="G156" s="115" t="str">
        <f t="shared" si="29"/>
        <v xml:space="preserve"> </v>
      </c>
      <c r="H156" s="63" t="str">
        <f>IF(ISNUMBER('Tipps eintragen'!D158),'Tipps eintragen'!D158,"")</f>
        <v/>
      </c>
      <c r="I156" s="18" t="s">
        <v>0</v>
      </c>
      <c r="J156" s="34" t="str">
        <f>IF(ISNUMBER('Tipps eintragen'!F158),'Tipps eintragen'!F158,"")</f>
        <v/>
      </c>
      <c r="K156" s="115" t="str">
        <f t="shared" si="30"/>
        <v/>
      </c>
      <c r="L156" s="63" t="s">
        <v>0</v>
      </c>
      <c r="M156" s="63"/>
      <c r="N156" s="69">
        <f>SUM(L147:M155)</f>
        <v>0</v>
      </c>
    </row>
    <row r="157" spans="1:14" s="15" customFormat="1" ht="15.75" x14ac:dyDescent="0.25">
      <c r="A157" s="13" t="str">
        <f>'Tipps eintragen'!A159</f>
        <v>15. Spieltag (20.-22.12.2024)</v>
      </c>
      <c r="B157" s="13"/>
      <c r="C157" s="13"/>
      <c r="D157" s="14"/>
      <c r="E157" s="13" t="s">
        <v>0</v>
      </c>
      <c r="F157" s="13"/>
      <c r="G157" s="116" t="str">
        <f t="shared" si="29"/>
        <v xml:space="preserve"> </v>
      </c>
      <c r="H157" s="62" t="str">
        <f>IF(ISNUMBER('Tipps eintragen'!D159),'Tipps eintragen'!D159,"")</f>
        <v/>
      </c>
      <c r="I157" s="13" t="s">
        <v>0</v>
      </c>
      <c r="J157" s="60" t="str">
        <f>IF(ISNUMBER('Tipps eintragen'!F159),'Tipps eintragen'!F159,"")</f>
        <v/>
      </c>
      <c r="K157" s="116" t="str">
        <f t="shared" si="30"/>
        <v/>
      </c>
      <c r="L157" s="70" t="s">
        <v>0</v>
      </c>
      <c r="M157" s="65"/>
      <c r="N157" s="67"/>
    </row>
    <row r="158" spans="1:14" x14ac:dyDescent="0.2">
      <c r="A158" s="24" t="str">
        <f>'Tipps eintragen'!A160</f>
        <v>Bochum</v>
      </c>
      <c r="B158" s="25" t="s">
        <v>72</v>
      </c>
      <c r="C158" s="24" t="str">
        <f>'Tipps eintragen'!C160</f>
        <v>Heidenheim</v>
      </c>
      <c r="D158" s="22"/>
      <c r="E158" s="16" t="s">
        <v>2</v>
      </c>
      <c r="F158" s="21"/>
      <c r="G158" s="115" t="str">
        <f t="shared" si="29"/>
        <v xml:space="preserve"> </v>
      </c>
      <c r="H158" s="62" t="str">
        <f>IF(ISNUMBER('Tipps eintragen'!D160),'Tipps eintragen'!D160,"")</f>
        <v/>
      </c>
      <c r="I158" s="16" t="s">
        <v>2</v>
      </c>
      <c r="J158" s="60" t="str">
        <f>IF(ISNUMBER('Tipps eintragen'!F160),'Tipps eintragen'!F160,"")</f>
        <v/>
      </c>
      <c r="K158" s="115" t="str">
        <f t="shared" si="30"/>
        <v/>
      </c>
      <c r="L158" s="65">
        <f t="shared" ref="L158:L166" si="35">IF(ISNUMBER(K158),IF(G158=K158,IF(K158=2,Pkte_AS,IF(K158=1,Pkte_HS,Pkte_U)),0),0)</f>
        <v>0</v>
      </c>
      <c r="M158" s="65">
        <f t="shared" ref="M158:M166" si="36">IF(AND(ISNUMBER(G158),ISNUMBER(K158)),IF(AND(D158=H158,F158=J158),2,0),0)</f>
        <v>0</v>
      </c>
      <c r="N158" s="68"/>
    </row>
    <row r="159" spans="1:14" x14ac:dyDescent="0.2">
      <c r="A159" s="24" t="str">
        <f>'Tipps eintragen'!A161</f>
        <v>Stuttgart</v>
      </c>
      <c r="B159" s="25" t="s">
        <v>72</v>
      </c>
      <c r="C159" s="24" t="str">
        <f>'Tipps eintragen'!C161</f>
        <v>St. Pauli</v>
      </c>
      <c r="D159" s="22"/>
      <c r="E159" s="16" t="s">
        <v>2</v>
      </c>
      <c r="F159" s="21"/>
      <c r="G159" s="115" t="str">
        <f t="shared" si="29"/>
        <v xml:space="preserve"> </v>
      </c>
      <c r="H159" s="62" t="str">
        <f>IF(ISNUMBER('Tipps eintragen'!D161),'Tipps eintragen'!D161,"")</f>
        <v/>
      </c>
      <c r="I159" s="16" t="s">
        <v>2</v>
      </c>
      <c r="J159" s="60" t="str">
        <f>IF(ISNUMBER('Tipps eintragen'!F161),'Tipps eintragen'!F161,"")</f>
        <v/>
      </c>
      <c r="K159" s="115" t="str">
        <f t="shared" si="30"/>
        <v/>
      </c>
      <c r="L159" s="65">
        <f t="shared" si="35"/>
        <v>0</v>
      </c>
      <c r="M159" s="65">
        <f t="shared" si="36"/>
        <v>0</v>
      </c>
      <c r="N159" s="68"/>
    </row>
    <row r="160" spans="1:14" x14ac:dyDescent="0.2">
      <c r="A160" s="24" t="str">
        <f>'Tipps eintragen'!A162</f>
        <v>Frankfurt</v>
      </c>
      <c r="B160" s="25" t="s">
        <v>72</v>
      </c>
      <c r="C160" s="24" t="str">
        <f>'Tipps eintragen'!C162</f>
        <v>Mainz</v>
      </c>
      <c r="D160" s="22"/>
      <c r="E160" s="16" t="s">
        <v>2</v>
      </c>
      <c r="F160" s="21"/>
      <c r="G160" s="115" t="str">
        <f t="shared" si="29"/>
        <v xml:space="preserve"> </v>
      </c>
      <c r="H160" s="62" t="str">
        <f>IF(ISNUMBER('Tipps eintragen'!D162),'Tipps eintragen'!D162,"")</f>
        <v/>
      </c>
      <c r="I160" s="16" t="s">
        <v>2</v>
      </c>
      <c r="J160" s="60" t="str">
        <f>IF(ISNUMBER('Tipps eintragen'!F162),'Tipps eintragen'!F162,"")</f>
        <v/>
      </c>
      <c r="K160" s="115" t="str">
        <f t="shared" si="30"/>
        <v/>
      </c>
      <c r="L160" s="65">
        <f t="shared" si="35"/>
        <v>0</v>
      </c>
      <c r="M160" s="65">
        <f t="shared" si="36"/>
        <v>0</v>
      </c>
      <c r="N160" s="68"/>
    </row>
    <row r="161" spans="1:14" x14ac:dyDescent="0.2">
      <c r="A161" s="24" t="str">
        <f>'Tipps eintragen'!A163</f>
        <v>Leverkusen</v>
      </c>
      <c r="B161" s="25" t="s">
        <v>72</v>
      </c>
      <c r="C161" s="24" t="str">
        <f>'Tipps eintragen'!C163</f>
        <v>Freiburg</v>
      </c>
      <c r="D161" s="22"/>
      <c r="E161" s="16" t="s">
        <v>2</v>
      </c>
      <c r="F161" s="21"/>
      <c r="G161" s="115" t="str">
        <f t="shared" si="29"/>
        <v xml:space="preserve"> </v>
      </c>
      <c r="H161" s="62" t="str">
        <f>IF(ISNUMBER('Tipps eintragen'!D163),'Tipps eintragen'!D163,"")</f>
        <v/>
      </c>
      <c r="I161" s="16" t="s">
        <v>2</v>
      </c>
      <c r="J161" s="60" t="str">
        <f>IF(ISNUMBER('Tipps eintragen'!F163),'Tipps eintragen'!F163,"")</f>
        <v/>
      </c>
      <c r="K161" s="115" t="str">
        <f t="shared" si="30"/>
        <v/>
      </c>
      <c r="L161" s="65">
        <f t="shared" si="35"/>
        <v>0</v>
      </c>
      <c r="M161" s="65">
        <f t="shared" si="36"/>
        <v>0</v>
      </c>
      <c r="N161" s="68"/>
    </row>
    <row r="162" spans="1:14" x14ac:dyDescent="0.2">
      <c r="A162" s="24" t="str">
        <f>'Tipps eintragen'!A164</f>
        <v>Holstein</v>
      </c>
      <c r="B162" s="25" t="s">
        <v>72</v>
      </c>
      <c r="C162" s="24" t="str">
        <f>'Tipps eintragen'!C164</f>
        <v>Augsburg</v>
      </c>
      <c r="D162" s="22"/>
      <c r="E162" s="16" t="s">
        <v>2</v>
      </c>
      <c r="F162" s="21"/>
      <c r="G162" s="115" t="str">
        <f t="shared" si="29"/>
        <v xml:space="preserve"> </v>
      </c>
      <c r="H162" s="62" t="str">
        <f>IF(ISNUMBER('Tipps eintragen'!D164),'Tipps eintragen'!D164,"")</f>
        <v/>
      </c>
      <c r="I162" s="16" t="s">
        <v>2</v>
      </c>
      <c r="J162" s="60" t="str">
        <f>IF(ISNUMBER('Tipps eintragen'!F164),'Tipps eintragen'!F164,"")</f>
        <v/>
      </c>
      <c r="K162" s="115" t="str">
        <f t="shared" si="30"/>
        <v/>
      </c>
      <c r="L162" s="65">
        <f t="shared" si="35"/>
        <v>0</v>
      </c>
      <c r="M162" s="65">
        <f t="shared" si="36"/>
        <v>0</v>
      </c>
      <c r="N162" s="68"/>
    </row>
    <row r="163" spans="1:14" x14ac:dyDescent="0.2">
      <c r="A163" s="24" t="str">
        <f>'Tipps eintragen'!A165</f>
        <v>Bremen</v>
      </c>
      <c r="B163" s="25" t="s">
        <v>72</v>
      </c>
      <c r="C163" s="24" t="str">
        <f>'Tipps eintragen'!C165</f>
        <v>Union Berlin</v>
      </c>
      <c r="D163" s="22"/>
      <c r="E163" s="16" t="s">
        <v>2</v>
      </c>
      <c r="F163" s="21"/>
      <c r="G163" s="115" t="str">
        <f t="shared" si="29"/>
        <v xml:space="preserve"> </v>
      </c>
      <c r="H163" s="62" t="str">
        <f>IF(ISNUMBER('Tipps eintragen'!D165),'Tipps eintragen'!D165,"")</f>
        <v/>
      </c>
      <c r="I163" s="16" t="s">
        <v>2</v>
      </c>
      <c r="J163" s="60" t="str">
        <f>IF(ISNUMBER('Tipps eintragen'!F165),'Tipps eintragen'!F165,"")</f>
        <v/>
      </c>
      <c r="K163" s="115" t="str">
        <f t="shared" si="30"/>
        <v/>
      </c>
      <c r="L163" s="65">
        <f t="shared" si="35"/>
        <v>0</v>
      </c>
      <c r="M163" s="65">
        <f t="shared" si="36"/>
        <v>0</v>
      </c>
      <c r="N163" s="68"/>
    </row>
    <row r="164" spans="1:14" x14ac:dyDescent="0.2">
      <c r="A164" s="24" t="str">
        <f>'Tipps eintragen'!A166</f>
        <v>Bayern</v>
      </c>
      <c r="B164" s="25" t="s">
        <v>72</v>
      </c>
      <c r="C164" s="24" t="str">
        <f>'Tipps eintragen'!C166</f>
        <v>Leipzig</v>
      </c>
      <c r="D164" s="22"/>
      <c r="E164" s="16" t="s">
        <v>2</v>
      </c>
      <c r="F164" s="21"/>
      <c r="G164" s="115" t="str">
        <f t="shared" si="29"/>
        <v xml:space="preserve"> </v>
      </c>
      <c r="H164" s="62" t="str">
        <f>IF(ISNUMBER('Tipps eintragen'!D166),'Tipps eintragen'!D166,"")</f>
        <v/>
      </c>
      <c r="I164" s="16" t="s">
        <v>2</v>
      </c>
      <c r="J164" s="60" t="str">
        <f>IF(ISNUMBER('Tipps eintragen'!F166),'Tipps eintragen'!F166,"")</f>
        <v/>
      </c>
      <c r="K164" s="115" t="str">
        <f t="shared" si="30"/>
        <v/>
      </c>
      <c r="L164" s="65">
        <f t="shared" si="35"/>
        <v>0</v>
      </c>
      <c r="M164" s="65">
        <f t="shared" si="36"/>
        <v>0</v>
      </c>
      <c r="N164" s="68"/>
    </row>
    <row r="165" spans="1:14" x14ac:dyDescent="0.2">
      <c r="A165" s="24" t="str">
        <f>'Tipps eintragen'!A167</f>
        <v>Hoffenheim</v>
      </c>
      <c r="B165" s="25" t="s">
        <v>72</v>
      </c>
      <c r="C165" s="24" t="str">
        <f>'Tipps eintragen'!C167</f>
        <v>M´gladbach</v>
      </c>
      <c r="D165" s="22"/>
      <c r="E165" s="16" t="s">
        <v>2</v>
      </c>
      <c r="F165" s="21"/>
      <c r="G165" s="115" t="str">
        <f t="shared" si="29"/>
        <v xml:space="preserve"> </v>
      </c>
      <c r="H165" s="62" t="str">
        <f>IF(ISNUMBER('Tipps eintragen'!D167),'Tipps eintragen'!D167,"")</f>
        <v/>
      </c>
      <c r="I165" s="16" t="s">
        <v>2</v>
      </c>
      <c r="J165" s="60" t="str">
        <f>IF(ISNUMBER('Tipps eintragen'!F167),'Tipps eintragen'!F167,"")</f>
        <v/>
      </c>
      <c r="K165" s="115" t="str">
        <f t="shared" si="30"/>
        <v/>
      </c>
      <c r="L165" s="65">
        <f t="shared" si="35"/>
        <v>0</v>
      </c>
      <c r="M165" s="65">
        <f t="shared" si="36"/>
        <v>0</v>
      </c>
      <c r="N165" s="68"/>
    </row>
    <row r="166" spans="1:14" x14ac:dyDescent="0.2">
      <c r="A166" s="24" t="str">
        <f>'Tipps eintragen'!A168</f>
        <v>Wolfsburg</v>
      </c>
      <c r="B166" s="25" t="s">
        <v>72</v>
      </c>
      <c r="C166" s="24" t="str">
        <f>'Tipps eintragen'!C168</f>
        <v>Dortmund</v>
      </c>
      <c r="D166" s="22"/>
      <c r="E166" s="16" t="s">
        <v>2</v>
      </c>
      <c r="F166" s="21"/>
      <c r="G166" s="115" t="str">
        <f t="shared" si="29"/>
        <v xml:space="preserve"> </v>
      </c>
      <c r="H166" s="62" t="str">
        <f>IF(ISNUMBER('Tipps eintragen'!D168),'Tipps eintragen'!D168,"")</f>
        <v/>
      </c>
      <c r="I166" s="16" t="s">
        <v>2</v>
      </c>
      <c r="J166" s="60" t="str">
        <f>IF(ISNUMBER('Tipps eintragen'!F168),'Tipps eintragen'!F168,"")</f>
        <v/>
      </c>
      <c r="K166" s="115" t="str">
        <f t="shared" si="30"/>
        <v/>
      </c>
      <c r="L166" s="65">
        <f t="shared" si="35"/>
        <v>0</v>
      </c>
      <c r="M166" s="65">
        <f t="shared" si="36"/>
        <v>0</v>
      </c>
      <c r="N166" s="68"/>
    </row>
    <row r="167" spans="1:14" ht="13.5" thickBot="1" x14ac:dyDescent="0.25">
      <c r="A167" s="17"/>
      <c r="B167" s="18"/>
      <c r="C167" s="17"/>
      <c r="D167" s="19"/>
      <c r="E167" s="18" t="s">
        <v>0</v>
      </c>
      <c r="F167" s="17"/>
      <c r="G167" s="115" t="str">
        <f t="shared" si="29"/>
        <v xml:space="preserve"> </v>
      </c>
      <c r="H167" s="63" t="str">
        <f>IF(ISNUMBER('Tipps eintragen'!D169),'Tipps eintragen'!D169,"")</f>
        <v/>
      </c>
      <c r="I167" s="18" t="s">
        <v>0</v>
      </c>
      <c r="J167" s="34" t="str">
        <f>IF(ISNUMBER('Tipps eintragen'!F169),'Tipps eintragen'!F169,"")</f>
        <v/>
      </c>
      <c r="K167" s="115" t="str">
        <f t="shared" si="30"/>
        <v/>
      </c>
      <c r="L167" s="63" t="s">
        <v>0</v>
      </c>
      <c r="M167" s="63"/>
      <c r="N167" s="69">
        <f>SUM(L158:M166)</f>
        <v>0</v>
      </c>
    </row>
    <row r="168" spans="1:14" s="15" customFormat="1" ht="15.75" x14ac:dyDescent="0.25">
      <c r="A168" s="13" t="str">
        <f>'Tipps eintragen'!A170</f>
        <v>16. Spieltag (10.-12.01.2025)</v>
      </c>
      <c r="B168" s="13"/>
      <c r="C168" s="13"/>
      <c r="D168" s="14"/>
      <c r="E168" s="13" t="s">
        <v>0</v>
      </c>
      <c r="F168" s="13"/>
      <c r="G168" s="116" t="str">
        <f t="shared" si="29"/>
        <v xml:space="preserve"> </v>
      </c>
      <c r="H168" s="62" t="str">
        <f>IF(ISNUMBER('Tipps eintragen'!D170),'Tipps eintragen'!D170,"")</f>
        <v/>
      </c>
      <c r="I168" s="13" t="s">
        <v>0</v>
      </c>
      <c r="J168" s="60" t="str">
        <f>IF(ISNUMBER('Tipps eintragen'!F170),'Tipps eintragen'!F170,"")</f>
        <v/>
      </c>
      <c r="K168" s="116" t="str">
        <f t="shared" si="30"/>
        <v/>
      </c>
      <c r="L168" s="70" t="s">
        <v>0</v>
      </c>
      <c r="M168" s="65"/>
      <c r="N168" s="67"/>
    </row>
    <row r="169" spans="1:14" x14ac:dyDescent="0.2">
      <c r="A169" s="24" t="str">
        <f>'Tipps eintragen'!A171</f>
        <v>Dortmund</v>
      </c>
      <c r="B169" s="25" t="s">
        <v>72</v>
      </c>
      <c r="C169" s="24" t="str">
        <f>'Tipps eintragen'!C171</f>
        <v>Leverkusen</v>
      </c>
      <c r="D169" s="22"/>
      <c r="E169" s="16" t="s">
        <v>2</v>
      </c>
      <c r="F169" s="21"/>
      <c r="G169" s="115" t="str">
        <f t="shared" si="29"/>
        <v xml:space="preserve"> </v>
      </c>
      <c r="H169" s="62" t="str">
        <f>IF(ISNUMBER('Tipps eintragen'!D171),'Tipps eintragen'!D171,"")</f>
        <v/>
      </c>
      <c r="I169" s="16" t="s">
        <v>2</v>
      </c>
      <c r="J169" s="60" t="str">
        <f>IF(ISNUMBER('Tipps eintragen'!F171),'Tipps eintragen'!F171,"")</f>
        <v/>
      </c>
      <c r="K169" s="115" t="str">
        <f t="shared" si="30"/>
        <v/>
      </c>
      <c r="L169" s="65">
        <f t="shared" ref="L169:L177" si="37">IF(ISNUMBER(K169),IF(G169=K169,IF(K169=2,Pkte_AS,IF(K169=1,Pkte_HS,Pkte_U)),0),0)</f>
        <v>0</v>
      </c>
      <c r="M169" s="65">
        <f t="shared" ref="M169:M177" si="38">IF(AND(ISNUMBER(G169),ISNUMBER(K169)),IF(AND(D169=H169,F169=J169),2,0),0)</f>
        <v>0</v>
      </c>
      <c r="N169" s="68"/>
    </row>
    <row r="170" spans="1:14" x14ac:dyDescent="0.2">
      <c r="A170" s="24" t="str">
        <f>'Tipps eintragen'!A172</f>
        <v>M´gladbach</v>
      </c>
      <c r="B170" s="25" t="s">
        <v>72</v>
      </c>
      <c r="C170" s="24" t="str">
        <f>'Tipps eintragen'!C172</f>
        <v>Bayern</v>
      </c>
      <c r="D170" s="22"/>
      <c r="E170" s="16" t="s">
        <v>2</v>
      </c>
      <c r="F170" s="21"/>
      <c r="G170" s="115" t="str">
        <f t="shared" si="29"/>
        <v xml:space="preserve"> </v>
      </c>
      <c r="H170" s="62" t="str">
        <f>IF(ISNUMBER('Tipps eintragen'!D172),'Tipps eintragen'!D172,"")</f>
        <v/>
      </c>
      <c r="I170" s="16" t="s">
        <v>2</v>
      </c>
      <c r="J170" s="60" t="str">
        <f>IF(ISNUMBER('Tipps eintragen'!F172),'Tipps eintragen'!F172,"")</f>
        <v/>
      </c>
      <c r="K170" s="115" t="str">
        <f t="shared" si="30"/>
        <v/>
      </c>
      <c r="L170" s="65">
        <f t="shared" si="37"/>
        <v>0</v>
      </c>
      <c r="M170" s="65">
        <f t="shared" si="38"/>
        <v>0</v>
      </c>
      <c r="N170" s="68"/>
    </row>
    <row r="171" spans="1:14" x14ac:dyDescent="0.2">
      <c r="A171" s="24" t="str">
        <f>'Tipps eintragen'!A173</f>
        <v>St. Pauli</v>
      </c>
      <c r="B171" s="25" t="s">
        <v>72</v>
      </c>
      <c r="C171" s="24" t="str">
        <f>'Tipps eintragen'!C173</f>
        <v>Frankfurt</v>
      </c>
      <c r="D171" s="22"/>
      <c r="E171" s="16" t="s">
        <v>2</v>
      </c>
      <c r="F171" s="21"/>
      <c r="G171" s="115" t="str">
        <f t="shared" si="29"/>
        <v xml:space="preserve"> </v>
      </c>
      <c r="H171" s="62" t="str">
        <f>IF(ISNUMBER('Tipps eintragen'!D173),'Tipps eintragen'!D173,"")</f>
        <v/>
      </c>
      <c r="I171" s="16" t="s">
        <v>2</v>
      </c>
      <c r="J171" s="60" t="str">
        <f>IF(ISNUMBER('Tipps eintragen'!F173),'Tipps eintragen'!F173,"")</f>
        <v/>
      </c>
      <c r="K171" s="115" t="str">
        <f t="shared" si="30"/>
        <v/>
      </c>
      <c r="L171" s="65">
        <f t="shared" si="37"/>
        <v>0</v>
      </c>
      <c r="M171" s="65">
        <f t="shared" si="38"/>
        <v>0</v>
      </c>
      <c r="N171" s="68"/>
    </row>
    <row r="172" spans="1:14" x14ac:dyDescent="0.2">
      <c r="A172" s="24" t="str">
        <f>'Tipps eintragen'!A174</f>
        <v>Augsburg</v>
      </c>
      <c r="B172" s="25" t="s">
        <v>72</v>
      </c>
      <c r="C172" s="24" t="str">
        <f>'Tipps eintragen'!C174</f>
        <v>Stuttgart</v>
      </c>
      <c r="D172" s="22"/>
      <c r="E172" s="16" t="s">
        <v>2</v>
      </c>
      <c r="F172" s="21"/>
      <c r="G172" s="115" t="str">
        <f t="shared" si="29"/>
        <v xml:space="preserve"> </v>
      </c>
      <c r="H172" s="62" t="str">
        <f>IF(ISNUMBER('Tipps eintragen'!D174),'Tipps eintragen'!D174,"")</f>
        <v/>
      </c>
      <c r="I172" s="16" t="s">
        <v>2</v>
      </c>
      <c r="J172" s="60" t="str">
        <f>IF(ISNUMBER('Tipps eintragen'!F174),'Tipps eintragen'!F174,"")</f>
        <v/>
      </c>
      <c r="K172" s="115" t="str">
        <f t="shared" si="30"/>
        <v/>
      </c>
      <c r="L172" s="65">
        <f t="shared" si="37"/>
        <v>0</v>
      </c>
      <c r="M172" s="65">
        <f t="shared" si="38"/>
        <v>0</v>
      </c>
      <c r="N172" s="68"/>
    </row>
    <row r="173" spans="1:14" x14ac:dyDescent="0.2">
      <c r="A173" s="24" t="str">
        <f>'Tipps eintragen'!A175</f>
        <v>Freiburg</v>
      </c>
      <c r="B173" s="25" t="s">
        <v>72</v>
      </c>
      <c r="C173" s="24" t="str">
        <f>'Tipps eintragen'!C175</f>
        <v>Holstein</v>
      </c>
      <c r="D173" s="22"/>
      <c r="E173" s="16" t="s">
        <v>2</v>
      </c>
      <c r="F173" s="21"/>
      <c r="G173" s="115" t="str">
        <f t="shared" si="29"/>
        <v xml:space="preserve"> </v>
      </c>
      <c r="H173" s="62" t="str">
        <f>IF(ISNUMBER('Tipps eintragen'!D175),'Tipps eintragen'!D175,"")</f>
        <v/>
      </c>
      <c r="I173" s="16" t="s">
        <v>2</v>
      </c>
      <c r="J173" s="60" t="str">
        <f>IF(ISNUMBER('Tipps eintragen'!F175),'Tipps eintragen'!F175,"")</f>
        <v/>
      </c>
      <c r="K173" s="115" t="str">
        <f t="shared" si="30"/>
        <v/>
      </c>
      <c r="L173" s="65">
        <f t="shared" si="37"/>
        <v>0</v>
      </c>
      <c r="M173" s="65">
        <f t="shared" si="38"/>
        <v>0</v>
      </c>
      <c r="N173" s="68"/>
    </row>
    <row r="174" spans="1:14" x14ac:dyDescent="0.2">
      <c r="A174" s="24" t="str">
        <f>'Tipps eintragen'!A176</f>
        <v>Hoffenheim</v>
      </c>
      <c r="B174" s="25" t="s">
        <v>72</v>
      </c>
      <c r="C174" s="24" t="str">
        <f>'Tipps eintragen'!C176</f>
        <v>Wolfsburg</v>
      </c>
      <c r="D174" s="22"/>
      <c r="E174" s="16" t="s">
        <v>2</v>
      </c>
      <c r="F174" s="21"/>
      <c r="G174" s="115" t="str">
        <f t="shared" si="29"/>
        <v xml:space="preserve"> </v>
      </c>
      <c r="H174" s="62" t="str">
        <f>IF(ISNUMBER('Tipps eintragen'!D176),'Tipps eintragen'!D176,"")</f>
        <v/>
      </c>
      <c r="I174" s="16" t="s">
        <v>2</v>
      </c>
      <c r="J174" s="60" t="str">
        <f>IF(ISNUMBER('Tipps eintragen'!F176),'Tipps eintragen'!F176,"")</f>
        <v/>
      </c>
      <c r="K174" s="115" t="str">
        <f t="shared" si="30"/>
        <v/>
      </c>
      <c r="L174" s="65">
        <f t="shared" si="37"/>
        <v>0</v>
      </c>
      <c r="M174" s="65">
        <f t="shared" si="38"/>
        <v>0</v>
      </c>
      <c r="N174" s="68"/>
    </row>
    <row r="175" spans="1:14" x14ac:dyDescent="0.2">
      <c r="A175" s="24" t="str">
        <f>'Tipps eintragen'!A177</f>
        <v>Mainz</v>
      </c>
      <c r="B175" s="25" t="s">
        <v>72</v>
      </c>
      <c r="C175" s="24" t="str">
        <f>'Tipps eintragen'!C177</f>
        <v>Bochum</v>
      </c>
      <c r="D175" s="22"/>
      <c r="E175" s="16" t="s">
        <v>2</v>
      </c>
      <c r="F175" s="21"/>
      <c r="G175" s="115" t="str">
        <f t="shared" si="29"/>
        <v xml:space="preserve"> </v>
      </c>
      <c r="H175" s="62" t="str">
        <f>IF(ISNUMBER('Tipps eintragen'!D177),'Tipps eintragen'!D177,"")</f>
        <v/>
      </c>
      <c r="I175" s="16" t="s">
        <v>2</v>
      </c>
      <c r="J175" s="60" t="str">
        <f>IF(ISNUMBER('Tipps eintragen'!F177),'Tipps eintragen'!F177,"")</f>
        <v/>
      </c>
      <c r="K175" s="115" t="str">
        <f t="shared" si="30"/>
        <v/>
      </c>
      <c r="L175" s="65">
        <f t="shared" si="37"/>
        <v>0</v>
      </c>
      <c r="M175" s="65">
        <f t="shared" si="38"/>
        <v>0</v>
      </c>
      <c r="N175" s="68"/>
    </row>
    <row r="176" spans="1:14" x14ac:dyDescent="0.2">
      <c r="A176" s="5" t="str">
        <f>'Tipps eintragen'!A178</f>
        <v>Leipzig</v>
      </c>
      <c r="B176" s="25" t="s">
        <v>72</v>
      </c>
      <c r="C176" s="24" t="str">
        <f>'Tipps eintragen'!C178</f>
        <v>Bremen</v>
      </c>
      <c r="D176" s="22"/>
      <c r="E176" s="16" t="s">
        <v>2</v>
      </c>
      <c r="F176" s="21"/>
      <c r="G176" s="115" t="str">
        <f t="shared" si="29"/>
        <v xml:space="preserve"> </v>
      </c>
      <c r="H176" s="62" t="str">
        <f>IF(ISNUMBER('Tipps eintragen'!D178),'Tipps eintragen'!D178,"")</f>
        <v/>
      </c>
      <c r="I176" s="16" t="s">
        <v>2</v>
      </c>
      <c r="J176" s="60" t="str">
        <f>IF(ISNUMBER('Tipps eintragen'!F178),'Tipps eintragen'!F178,"")</f>
        <v/>
      </c>
      <c r="K176" s="115" t="str">
        <f t="shared" si="30"/>
        <v/>
      </c>
      <c r="L176" s="65">
        <f t="shared" si="37"/>
        <v>0</v>
      </c>
      <c r="M176" s="65">
        <f t="shared" si="38"/>
        <v>0</v>
      </c>
      <c r="N176" s="68"/>
    </row>
    <row r="177" spans="1:14" x14ac:dyDescent="0.2">
      <c r="A177" s="24" t="str">
        <f>'Tipps eintragen'!A179</f>
        <v>Heidenheim</v>
      </c>
      <c r="B177" s="25" t="s">
        <v>72</v>
      </c>
      <c r="C177" s="24" t="str">
        <f>'Tipps eintragen'!C179</f>
        <v>Union Berlin</v>
      </c>
      <c r="D177" s="22"/>
      <c r="E177" s="16" t="s">
        <v>2</v>
      </c>
      <c r="F177" s="21"/>
      <c r="G177" s="115" t="str">
        <f t="shared" si="29"/>
        <v xml:space="preserve"> </v>
      </c>
      <c r="H177" s="62" t="str">
        <f>IF(ISNUMBER('Tipps eintragen'!D179),'Tipps eintragen'!D179,"")</f>
        <v/>
      </c>
      <c r="I177" s="16" t="s">
        <v>2</v>
      </c>
      <c r="J177" s="60" t="str">
        <f>IF(ISNUMBER('Tipps eintragen'!F179),'Tipps eintragen'!F179,"")</f>
        <v/>
      </c>
      <c r="K177" s="115" t="str">
        <f t="shared" si="30"/>
        <v/>
      </c>
      <c r="L177" s="65">
        <f t="shared" si="37"/>
        <v>0</v>
      </c>
      <c r="M177" s="65">
        <f t="shared" si="38"/>
        <v>0</v>
      </c>
      <c r="N177" s="68"/>
    </row>
    <row r="178" spans="1:14" ht="13.5" thickBot="1" x14ac:dyDescent="0.25">
      <c r="A178" s="17"/>
      <c r="B178" s="18"/>
      <c r="C178" s="17"/>
      <c r="D178" s="19"/>
      <c r="E178" s="18" t="s">
        <v>0</v>
      </c>
      <c r="F178" s="17"/>
      <c r="G178" s="115" t="str">
        <f t="shared" si="29"/>
        <v xml:space="preserve"> </v>
      </c>
      <c r="H178" s="63" t="str">
        <f>IF(ISNUMBER('Tipps eintragen'!D180),'Tipps eintragen'!D180,"")</f>
        <v/>
      </c>
      <c r="I178" s="18" t="s">
        <v>0</v>
      </c>
      <c r="J178" s="34" t="str">
        <f>IF(ISNUMBER('Tipps eintragen'!F180),'Tipps eintragen'!F180,"")</f>
        <v/>
      </c>
      <c r="K178" s="115" t="str">
        <f t="shared" si="30"/>
        <v/>
      </c>
      <c r="L178" s="63" t="s">
        <v>0</v>
      </c>
      <c r="M178" s="63"/>
      <c r="N178" s="69">
        <f>SUM(L169:M177)</f>
        <v>0</v>
      </c>
    </row>
    <row r="179" spans="1:14" s="15" customFormat="1" ht="15.75" x14ac:dyDescent="0.25">
      <c r="A179" s="13" t="str">
        <f>'Tipps eintragen'!A181</f>
        <v>17. Spieltag (14.-15.01.2025)</v>
      </c>
      <c r="B179" s="13"/>
      <c r="C179" s="13"/>
      <c r="D179" s="14"/>
      <c r="E179" s="13" t="s">
        <v>0</v>
      </c>
      <c r="F179" s="13"/>
      <c r="G179" s="116" t="str">
        <f t="shared" si="29"/>
        <v xml:space="preserve"> </v>
      </c>
      <c r="H179" s="62" t="str">
        <f>IF(ISNUMBER('Tipps eintragen'!D181),'Tipps eintragen'!D181,"")</f>
        <v/>
      </c>
      <c r="I179" s="13" t="s">
        <v>0</v>
      </c>
      <c r="J179" s="60" t="str">
        <f>IF(ISNUMBER('Tipps eintragen'!F181),'Tipps eintragen'!F181,"")</f>
        <v/>
      </c>
      <c r="K179" s="116" t="str">
        <f t="shared" si="30"/>
        <v/>
      </c>
      <c r="L179" s="70" t="s">
        <v>0</v>
      </c>
      <c r="M179" s="65"/>
      <c r="N179" s="67"/>
    </row>
    <row r="180" spans="1:14" x14ac:dyDescent="0.2">
      <c r="A180" s="24" t="str">
        <f>'Tipps eintragen'!A182</f>
        <v>Wolfsburg</v>
      </c>
      <c r="B180" s="25" t="s">
        <v>72</v>
      </c>
      <c r="C180" s="24" t="str">
        <f>'Tipps eintragen'!C182</f>
        <v>M´gladbach</v>
      </c>
      <c r="D180" s="22"/>
      <c r="E180" s="16" t="s">
        <v>2</v>
      </c>
      <c r="F180" s="21"/>
      <c r="G180" s="115" t="str">
        <f t="shared" si="29"/>
        <v xml:space="preserve"> </v>
      </c>
      <c r="H180" s="62" t="str">
        <f>IF(ISNUMBER('Tipps eintragen'!D182),'Tipps eintragen'!D182,"")</f>
        <v/>
      </c>
      <c r="I180" s="16" t="s">
        <v>2</v>
      </c>
      <c r="J180" s="60" t="str">
        <f>IF(ISNUMBER('Tipps eintragen'!F182),'Tipps eintragen'!F182,"")</f>
        <v/>
      </c>
      <c r="K180" s="115" t="str">
        <f t="shared" si="30"/>
        <v/>
      </c>
      <c r="L180" s="65">
        <f t="shared" ref="L180:L188" si="39">IF(ISNUMBER(K180),IF(G180=K180,IF(K180=2,Pkte_AS,IF(K180=1,Pkte_HS,Pkte_U)),0),0)</f>
        <v>0</v>
      </c>
      <c r="M180" s="65">
        <f t="shared" ref="M180:M188" si="40">IF(AND(ISNUMBER(G180),ISNUMBER(K180)),IF(AND(D180=H180,F180=J180),2,0),0)</f>
        <v>0</v>
      </c>
      <c r="N180" s="68"/>
    </row>
    <row r="181" spans="1:14" x14ac:dyDescent="0.2">
      <c r="A181" s="24" t="str">
        <f>'Tipps eintragen'!A183</f>
        <v>Bochum</v>
      </c>
      <c r="B181" s="25" t="s">
        <v>72</v>
      </c>
      <c r="C181" s="24" t="str">
        <f>'Tipps eintragen'!C183</f>
        <v>St. Pauli</v>
      </c>
      <c r="D181" s="22"/>
      <c r="E181" s="16" t="s">
        <v>2</v>
      </c>
      <c r="F181" s="21"/>
      <c r="G181" s="115" t="str">
        <f t="shared" si="29"/>
        <v xml:space="preserve"> </v>
      </c>
      <c r="H181" s="62" t="str">
        <f>IF(ISNUMBER('Tipps eintragen'!D183),'Tipps eintragen'!D183,"")</f>
        <v/>
      </c>
      <c r="I181" s="16" t="s">
        <v>2</v>
      </c>
      <c r="J181" s="60" t="str">
        <f>IF(ISNUMBER('Tipps eintragen'!F183),'Tipps eintragen'!F183,"")</f>
        <v/>
      </c>
      <c r="K181" s="115" t="str">
        <f t="shared" si="30"/>
        <v/>
      </c>
      <c r="L181" s="65">
        <f t="shared" si="39"/>
        <v>0</v>
      </c>
      <c r="M181" s="65">
        <f t="shared" si="40"/>
        <v>0</v>
      </c>
      <c r="N181" s="68"/>
    </row>
    <row r="182" spans="1:14" x14ac:dyDescent="0.2">
      <c r="A182" s="24" t="str">
        <f>'Tipps eintragen'!A184</f>
        <v>Leverkusen</v>
      </c>
      <c r="B182" s="25" t="s">
        <v>72</v>
      </c>
      <c r="C182" s="24" t="str">
        <f>'Tipps eintragen'!C184</f>
        <v>Mainz</v>
      </c>
      <c r="D182" s="22"/>
      <c r="E182" s="16" t="s">
        <v>2</v>
      </c>
      <c r="F182" s="21"/>
      <c r="G182" s="115" t="str">
        <f t="shared" si="29"/>
        <v xml:space="preserve"> </v>
      </c>
      <c r="H182" s="62" t="str">
        <f>IF(ISNUMBER('Tipps eintragen'!D184),'Tipps eintragen'!D184,"")</f>
        <v/>
      </c>
      <c r="I182" s="16" t="s">
        <v>2</v>
      </c>
      <c r="J182" s="60" t="str">
        <f>IF(ISNUMBER('Tipps eintragen'!F184),'Tipps eintragen'!F184,"")</f>
        <v/>
      </c>
      <c r="K182" s="115" t="str">
        <f t="shared" si="30"/>
        <v/>
      </c>
      <c r="L182" s="65">
        <f t="shared" si="39"/>
        <v>0</v>
      </c>
      <c r="M182" s="65">
        <f t="shared" si="40"/>
        <v>0</v>
      </c>
      <c r="N182" s="68"/>
    </row>
    <row r="183" spans="1:14" x14ac:dyDescent="0.2">
      <c r="A183" s="24" t="str">
        <f>'Tipps eintragen'!A185</f>
        <v>Bremen</v>
      </c>
      <c r="B183" s="25" t="s">
        <v>72</v>
      </c>
      <c r="C183" s="24" t="str">
        <f>'Tipps eintragen'!C185</f>
        <v>Heidenheim</v>
      </c>
      <c r="D183" s="22"/>
      <c r="E183" s="16" t="s">
        <v>2</v>
      </c>
      <c r="F183" s="21"/>
      <c r="G183" s="115" t="str">
        <f t="shared" si="29"/>
        <v xml:space="preserve"> </v>
      </c>
      <c r="H183" s="62" t="str">
        <f>IF(ISNUMBER('Tipps eintragen'!D185),'Tipps eintragen'!D185,"")</f>
        <v/>
      </c>
      <c r="I183" s="16" t="s">
        <v>2</v>
      </c>
      <c r="J183" s="60" t="str">
        <f>IF(ISNUMBER('Tipps eintragen'!F185),'Tipps eintragen'!F185,"")</f>
        <v/>
      </c>
      <c r="K183" s="115" t="str">
        <f t="shared" si="30"/>
        <v/>
      </c>
      <c r="L183" s="65">
        <f t="shared" si="39"/>
        <v>0</v>
      </c>
      <c r="M183" s="65">
        <f t="shared" si="40"/>
        <v>0</v>
      </c>
      <c r="N183" s="68"/>
    </row>
    <row r="184" spans="1:14" x14ac:dyDescent="0.2">
      <c r="A184" s="24" t="str">
        <f>'Tipps eintragen'!A186</f>
        <v>Frankfurt</v>
      </c>
      <c r="B184" s="25" t="s">
        <v>72</v>
      </c>
      <c r="C184" s="24" t="str">
        <f>'Tipps eintragen'!C186</f>
        <v>Freiburg</v>
      </c>
      <c r="D184" s="22"/>
      <c r="E184" s="16" t="s">
        <v>2</v>
      </c>
      <c r="F184" s="21"/>
      <c r="G184" s="115" t="str">
        <f t="shared" si="29"/>
        <v xml:space="preserve"> </v>
      </c>
      <c r="H184" s="62" t="str">
        <f>IF(ISNUMBER('Tipps eintragen'!D186),'Tipps eintragen'!D186,"")</f>
        <v/>
      </c>
      <c r="I184" s="16" t="s">
        <v>2</v>
      </c>
      <c r="J184" s="60" t="str">
        <f>IF(ISNUMBER('Tipps eintragen'!F186),'Tipps eintragen'!F186,"")</f>
        <v/>
      </c>
      <c r="K184" s="115" t="str">
        <f t="shared" si="30"/>
        <v/>
      </c>
      <c r="L184" s="65">
        <f t="shared" si="39"/>
        <v>0</v>
      </c>
      <c r="M184" s="65">
        <f t="shared" si="40"/>
        <v>0</v>
      </c>
      <c r="N184" s="68"/>
    </row>
    <row r="185" spans="1:14" x14ac:dyDescent="0.2">
      <c r="A185" s="24" t="str">
        <f>'Tipps eintragen'!A187</f>
        <v>Union Berlin</v>
      </c>
      <c r="B185" s="25" t="s">
        <v>72</v>
      </c>
      <c r="C185" s="24" t="str">
        <f>'Tipps eintragen'!C187</f>
        <v>Augsburg</v>
      </c>
      <c r="D185" s="22"/>
      <c r="E185" s="16" t="s">
        <v>2</v>
      </c>
      <c r="F185" s="21"/>
      <c r="G185" s="115" t="str">
        <f t="shared" si="29"/>
        <v xml:space="preserve"> </v>
      </c>
      <c r="H185" s="62" t="str">
        <f>IF(ISNUMBER('Tipps eintragen'!D187),'Tipps eintragen'!D187,"")</f>
        <v/>
      </c>
      <c r="I185" s="16" t="s">
        <v>2</v>
      </c>
      <c r="J185" s="60" t="str">
        <f>IF(ISNUMBER('Tipps eintragen'!F187),'Tipps eintragen'!F187,"")</f>
        <v/>
      </c>
      <c r="K185" s="115" t="str">
        <f t="shared" si="30"/>
        <v/>
      </c>
      <c r="L185" s="65">
        <f t="shared" si="39"/>
        <v>0</v>
      </c>
      <c r="M185" s="65">
        <f t="shared" si="40"/>
        <v>0</v>
      </c>
      <c r="N185" s="68"/>
    </row>
    <row r="186" spans="1:14" x14ac:dyDescent="0.2">
      <c r="A186" s="24" t="str">
        <f>'Tipps eintragen'!A188</f>
        <v>Stuttgart</v>
      </c>
      <c r="B186" s="25" t="s">
        <v>72</v>
      </c>
      <c r="C186" s="24" t="str">
        <f>'Tipps eintragen'!C188</f>
        <v>Leipzig</v>
      </c>
      <c r="D186" s="22"/>
      <c r="E186" s="16" t="s">
        <v>2</v>
      </c>
      <c r="F186" s="21"/>
      <c r="G186" s="115" t="str">
        <f t="shared" si="29"/>
        <v xml:space="preserve"> </v>
      </c>
      <c r="H186" s="62" t="str">
        <f>IF(ISNUMBER('Tipps eintragen'!D188),'Tipps eintragen'!D188,"")</f>
        <v/>
      </c>
      <c r="I186" s="16" t="s">
        <v>2</v>
      </c>
      <c r="J186" s="60" t="str">
        <f>IF(ISNUMBER('Tipps eintragen'!F188),'Tipps eintragen'!F188,"")</f>
        <v/>
      </c>
      <c r="K186" s="115" t="str">
        <f t="shared" si="30"/>
        <v/>
      </c>
      <c r="L186" s="65">
        <f t="shared" si="39"/>
        <v>0</v>
      </c>
      <c r="M186" s="65">
        <f t="shared" si="40"/>
        <v>0</v>
      </c>
      <c r="N186" s="68"/>
    </row>
    <row r="187" spans="1:14" x14ac:dyDescent="0.2">
      <c r="A187" s="24" t="str">
        <f>'Tipps eintragen'!A189</f>
        <v>Bayern</v>
      </c>
      <c r="B187" s="25" t="s">
        <v>72</v>
      </c>
      <c r="C187" s="5" t="str">
        <f>'Tipps eintragen'!C189</f>
        <v>Hoffenheim</v>
      </c>
      <c r="D187" s="22"/>
      <c r="E187" s="16" t="s">
        <v>2</v>
      </c>
      <c r="F187" s="21"/>
      <c r="G187" s="115" t="str">
        <f t="shared" si="29"/>
        <v xml:space="preserve"> </v>
      </c>
      <c r="H187" s="62" t="str">
        <f>IF(ISNUMBER('Tipps eintragen'!D189),'Tipps eintragen'!D189,"")</f>
        <v/>
      </c>
      <c r="I187" s="16" t="s">
        <v>2</v>
      </c>
      <c r="J187" s="60" t="str">
        <f>IF(ISNUMBER('Tipps eintragen'!F189),'Tipps eintragen'!F189,"")</f>
        <v/>
      </c>
      <c r="K187" s="115" t="str">
        <f t="shared" si="30"/>
        <v/>
      </c>
      <c r="L187" s="65">
        <f t="shared" si="39"/>
        <v>0</v>
      </c>
      <c r="M187" s="65">
        <f t="shared" si="40"/>
        <v>0</v>
      </c>
      <c r="N187" s="68"/>
    </row>
    <row r="188" spans="1:14" x14ac:dyDescent="0.2">
      <c r="A188" s="24" t="str">
        <f>'Tipps eintragen'!A190</f>
        <v>Holstein</v>
      </c>
      <c r="B188" s="25" t="s">
        <v>72</v>
      </c>
      <c r="C188" s="24" t="str">
        <f>'Tipps eintragen'!C190</f>
        <v>Dortmund</v>
      </c>
      <c r="D188" s="22"/>
      <c r="E188" s="16" t="s">
        <v>2</v>
      </c>
      <c r="F188" s="21"/>
      <c r="G188" s="115" t="str">
        <f t="shared" si="29"/>
        <v xml:space="preserve"> </v>
      </c>
      <c r="H188" s="62" t="str">
        <f>IF(ISNUMBER('Tipps eintragen'!D190),'Tipps eintragen'!D190,"")</f>
        <v/>
      </c>
      <c r="I188" s="16" t="s">
        <v>2</v>
      </c>
      <c r="J188" s="60" t="str">
        <f>IF(ISNUMBER('Tipps eintragen'!F190),'Tipps eintragen'!F190,"")</f>
        <v/>
      </c>
      <c r="K188" s="115" t="str">
        <f t="shared" si="30"/>
        <v/>
      </c>
      <c r="L188" s="65">
        <f t="shared" si="39"/>
        <v>0</v>
      </c>
      <c r="M188" s="65">
        <f t="shared" si="40"/>
        <v>0</v>
      </c>
      <c r="N188" s="68"/>
    </row>
    <row r="189" spans="1:14" ht="13.5" thickBot="1" x14ac:dyDescent="0.25">
      <c r="A189" s="17"/>
      <c r="B189" s="18"/>
      <c r="C189" s="17"/>
      <c r="D189" s="19"/>
      <c r="E189" s="18" t="s">
        <v>0</v>
      </c>
      <c r="F189" s="17"/>
      <c r="G189" s="115" t="str">
        <f t="shared" si="29"/>
        <v xml:space="preserve"> </v>
      </c>
      <c r="H189" s="63" t="str">
        <f>IF(ISNUMBER('Tipps eintragen'!D191),'Tipps eintragen'!D191,"")</f>
        <v/>
      </c>
      <c r="I189" s="18" t="s">
        <v>0</v>
      </c>
      <c r="J189" s="34" t="str">
        <f>IF(ISNUMBER('Tipps eintragen'!F191),'Tipps eintragen'!F191,"")</f>
        <v/>
      </c>
      <c r="K189" s="115" t="str">
        <f t="shared" si="30"/>
        <v/>
      </c>
      <c r="L189" s="63" t="s">
        <v>0</v>
      </c>
      <c r="M189" s="63"/>
      <c r="N189" s="69">
        <f>SUM(L180:M188)</f>
        <v>0</v>
      </c>
    </row>
    <row r="190" spans="1:14" s="15" customFormat="1" ht="15.75" x14ac:dyDescent="0.25">
      <c r="A190" s="13" t="str">
        <f>'Tipps eintragen'!A192</f>
        <v>18. Spieltag (17.-19.01.2025)</v>
      </c>
      <c r="B190" s="13"/>
      <c r="D190" s="14"/>
      <c r="E190" s="13" t="s">
        <v>0</v>
      </c>
      <c r="F190" s="13"/>
      <c r="G190" s="116" t="str">
        <f t="shared" si="29"/>
        <v xml:space="preserve"> </v>
      </c>
      <c r="H190" s="62" t="str">
        <f>IF(ISNUMBER('Tipps eintragen'!D192),'Tipps eintragen'!D192,"")</f>
        <v/>
      </c>
      <c r="I190" s="13" t="s">
        <v>0</v>
      </c>
      <c r="J190" s="60" t="str">
        <f>IF(ISNUMBER('Tipps eintragen'!F192),'Tipps eintragen'!F192,"")</f>
        <v/>
      </c>
      <c r="K190" s="116" t="str">
        <f t="shared" si="30"/>
        <v/>
      </c>
      <c r="L190" s="70" t="s">
        <v>0</v>
      </c>
      <c r="M190" s="65"/>
      <c r="N190" s="67"/>
    </row>
    <row r="191" spans="1:14" x14ac:dyDescent="0.2">
      <c r="A191" s="24" t="str">
        <f>'Tipps eintragen'!A193</f>
        <v>Leverkusen</v>
      </c>
      <c r="B191" s="25" t="s">
        <v>72</v>
      </c>
      <c r="C191" s="24" t="str">
        <f>'Tipps eintragen'!C193</f>
        <v>M´gladbach</v>
      </c>
      <c r="D191" s="22"/>
      <c r="E191" s="16" t="s">
        <v>2</v>
      </c>
      <c r="F191" s="21"/>
      <c r="G191" s="115" t="str">
        <f t="shared" si="29"/>
        <v xml:space="preserve"> </v>
      </c>
      <c r="H191" s="62" t="str">
        <f>IF(ISNUMBER('Tipps eintragen'!D193),'Tipps eintragen'!D193,"")</f>
        <v/>
      </c>
      <c r="I191" s="16" t="s">
        <v>2</v>
      </c>
      <c r="J191" s="60" t="str">
        <f>IF(ISNUMBER('Tipps eintragen'!F193),'Tipps eintragen'!F193,"")</f>
        <v/>
      </c>
      <c r="K191" s="115" t="str">
        <f t="shared" si="30"/>
        <v/>
      </c>
      <c r="L191" s="65">
        <f t="shared" ref="L191:L199" si="41">IF(ISNUMBER(K191),IF(G191=K191,IF(K191=2,Pkte_AS,IF(K191=1,Pkte_HS,Pkte_U)),0),0)</f>
        <v>0</v>
      </c>
      <c r="M191" s="65">
        <f t="shared" ref="M191:M199" si="42">IF(AND(ISNUMBER(G191),ISNUMBER(K191)),IF(AND(D191=H191,F191=J191),2,0),0)</f>
        <v>0</v>
      </c>
      <c r="N191" s="68"/>
    </row>
    <row r="192" spans="1:14" x14ac:dyDescent="0.2">
      <c r="A192" s="24" t="str">
        <f>'Tipps eintragen'!A194</f>
        <v>Holstein</v>
      </c>
      <c r="B192" s="25" t="s">
        <v>72</v>
      </c>
      <c r="C192" s="24" t="str">
        <f>'Tipps eintragen'!C194</f>
        <v>Hoffenheim</v>
      </c>
      <c r="D192" s="22"/>
      <c r="E192" s="16" t="s">
        <v>2</v>
      </c>
      <c r="F192" s="21"/>
      <c r="G192" s="115" t="str">
        <f t="shared" si="29"/>
        <v xml:space="preserve"> </v>
      </c>
      <c r="H192" s="62" t="str">
        <f>IF(ISNUMBER('Tipps eintragen'!D194),'Tipps eintragen'!D194,"")</f>
        <v/>
      </c>
      <c r="I192" s="16" t="s">
        <v>2</v>
      </c>
      <c r="J192" s="60" t="str">
        <f>IF(ISNUMBER('Tipps eintragen'!F194),'Tipps eintragen'!F194,"")</f>
        <v/>
      </c>
      <c r="K192" s="115" t="str">
        <f t="shared" si="30"/>
        <v/>
      </c>
      <c r="L192" s="65">
        <f t="shared" si="41"/>
        <v>0</v>
      </c>
      <c r="M192" s="65">
        <f t="shared" si="42"/>
        <v>0</v>
      </c>
      <c r="N192" s="68"/>
    </row>
    <row r="193" spans="1:14" x14ac:dyDescent="0.2">
      <c r="A193" s="24" t="str">
        <f>'Tipps eintragen'!A195</f>
        <v>Stuttgart</v>
      </c>
      <c r="B193" s="25" t="s">
        <v>72</v>
      </c>
      <c r="C193" s="24" t="str">
        <f>'Tipps eintragen'!C195</f>
        <v>Freiburg</v>
      </c>
      <c r="D193" s="22"/>
      <c r="E193" s="16" t="s">
        <v>2</v>
      </c>
      <c r="F193" s="21"/>
      <c r="G193" s="115" t="str">
        <f t="shared" si="29"/>
        <v xml:space="preserve"> </v>
      </c>
      <c r="H193" s="62" t="str">
        <f>IF(ISNUMBER('Tipps eintragen'!D195),'Tipps eintragen'!D195,"")</f>
        <v/>
      </c>
      <c r="I193" s="16" t="s">
        <v>2</v>
      </c>
      <c r="J193" s="60" t="str">
        <f>IF(ISNUMBER('Tipps eintragen'!F195),'Tipps eintragen'!F195,"")</f>
        <v/>
      </c>
      <c r="K193" s="115" t="str">
        <f t="shared" si="30"/>
        <v/>
      </c>
      <c r="L193" s="65">
        <f t="shared" si="41"/>
        <v>0</v>
      </c>
      <c r="M193" s="65">
        <f t="shared" si="42"/>
        <v>0</v>
      </c>
      <c r="N193" s="68"/>
    </row>
    <row r="194" spans="1:14" x14ac:dyDescent="0.2">
      <c r="A194" s="24" t="str">
        <f>'Tipps eintragen'!A196</f>
        <v>Frankfurt</v>
      </c>
      <c r="B194" s="25" t="s">
        <v>72</v>
      </c>
      <c r="C194" s="24" t="str">
        <f>'Tipps eintragen'!C196</f>
        <v>Dortmund</v>
      </c>
      <c r="D194" s="22"/>
      <c r="E194" s="16" t="s">
        <v>2</v>
      </c>
      <c r="F194" s="21"/>
      <c r="G194" s="115" t="str">
        <f t="shared" si="29"/>
        <v xml:space="preserve"> </v>
      </c>
      <c r="H194" s="62" t="str">
        <f>IF(ISNUMBER('Tipps eintragen'!D196),'Tipps eintragen'!D196,"")</f>
        <v/>
      </c>
      <c r="I194" s="16" t="s">
        <v>2</v>
      </c>
      <c r="J194" s="60" t="str">
        <f>IF(ISNUMBER('Tipps eintragen'!F196),'Tipps eintragen'!F196,"")</f>
        <v/>
      </c>
      <c r="K194" s="115" t="str">
        <f t="shared" si="30"/>
        <v/>
      </c>
      <c r="L194" s="65">
        <f t="shared" si="41"/>
        <v>0</v>
      </c>
      <c r="M194" s="65">
        <f t="shared" si="42"/>
        <v>0</v>
      </c>
      <c r="N194" s="68"/>
    </row>
    <row r="195" spans="1:14" x14ac:dyDescent="0.2">
      <c r="A195" s="24" t="str">
        <f>'Tipps eintragen'!A197</f>
        <v>Bremen</v>
      </c>
      <c r="B195" s="25" t="s">
        <v>72</v>
      </c>
      <c r="C195" s="24" t="str">
        <f>'Tipps eintragen'!C197</f>
        <v>Augsburg</v>
      </c>
      <c r="D195" s="22"/>
      <c r="E195" s="16" t="s">
        <v>2</v>
      </c>
      <c r="F195" s="21"/>
      <c r="G195" s="115" t="str">
        <f t="shared" si="29"/>
        <v xml:space="preserve"> </v>
      </c>
      <c r="H195" s="62" t="str">
        <f>IF(ISNUMBER('Tipps eintragen'!D197),'Tipps eintragen'!D197,"")</f>
        <v/>
      </c>
      <c r="I195" s="16" t="s">
        <v>2</v>
      </c>
      <c r="J195" s="60" t="str">
        <f>IF(ISNUMBER('Tipps eintragen'!F197),'Tipps eintragen'!F197,"")</f>
        <v/>
      </c>
      <c r="K195" s="115" t="str">
        <f t="shared" si="30"/>
        <v/>
      </c>
      <c r="L195" s="65">
        <f t="shared" si="41"/>
        <v>0</v>
      </c>
      <c r="M195" s="65">
        <f t="shared" si="42"/>
        <v>0</v>
      </c>
      <c r="N195" s="68"/>
    </row>
    <row r="196" spans="1:14" x14ac:dyDescent="0.2">
      <c r="A196" s="24" t="str">
        <f>'Tipps eintragen'!A198</f>
        <v>Bochum</v>
      </c>
      <c r="B196" s="25" t="s">
        <v>72</v>
      </c>
      <c r="C196" s="24" t="str">
        <f>'Tipps eintragen'!C198</f>
        <v>Leipzig</v>
      </c>
      <c r="D196" s="22"/>
      <c r="E196" s="16" t="s">
        <v>2</v>
      </c>
      <c r="F196" s="21"/>
      <c r="G196" s="115" t="str">
        <f t="shared" si="29"/>
        <v xml:space="preserve"> </v>
      </c>
      <c r="H196" s="62" t="str">
        <f>IF(ISNUMBER('Tipps eintragen'!D198),'Tipps eintragen'!D198,"")</f>
        <v/>
      </c>
      <c r="I196" s="16" t="s">
        <v>2</v>
      </c>
      <c r="J196" s="60" t="str">
        <f>IF(ISNUMBER('Tipps eintragen'!F198),'Tipps eintragen'!F198,"")</f>
        <v/>
      </c>
      <c r="K196" s="115" t="str">
        <f t="shared" si="30"/>
        <v/>
      </c>
      <c r="L196" s="65">
        <f t="shared" si="41"/>
        <v>0</v>
      </c>
      <c r="M196" s="65">
        <f t="shared" si="42"/>
        <v>0</v>
      </c>
      <c r="N196" s="68"/>
    </row>
    <row r="197" spans="1:14" x14ac:dyDescent="0.2">
      <c r="A197" s="24" t="str">
        <f>'Tipps eintragen'!A199</f>
        <v>Union Berlin</v>
      </c>
      <c r="B197" s="25" t="s">
        <v>72</v>
      </c>
      <c r="C197" s="24" t="str">
        <f>'Tipps eintragen'!C199</f>
        <v>Mainz</v>
      </c>
      <c r="D197" s="22"/>
      <c r="E197" s="16" t="s">
        <v>2</v>
      </c>
      <c r="F197" s="21"/>
      <c r="G197" s="115" t="str">
        <f t="shared" ref="G197:G260" si="43">IF(OR(ISBLANK(D197),ISBLANK(F197))," ",IF(D197&gt;F197,1,IF(D197=F197,0,2)))</f>
        <v xml:space="preserve"> </v>
      </c>
      <c r="H197" s="62" t="str">
        <f>IF(ISNUMBER('Tipps eintragen'!D199),'Tipps eintragen'!D199,"")</f>
        <v/>
      </c>
      <c r="I197" s="16" t="s">
        <v>2</v>
      </c>
      <c r="J197" s="60" t="str">
        <f>IF(ISNUMBER('Tipps eintragen'!F199),'Tipps eintragen'!F199,"")</f>
        <v/>
      </c>
      <c r="K197" s="115" t="str">
        <f t="shared" ref="K197:K260" si="44">IF(AND(ISNUMBER(H197),ISNUMBER(J197)),IF(H197&gt;J197,1,IF(H197=J197,0,2)),"")</f>
        <v/>
      </c>
      <c r="L197" s="65">
        <f t="shared" si="41"/>
        <v>0</v>
      </c>
      <c r="M197" s="65">
        <f t="shared" si="42"/>
        <v>0</v>
      </c>
      <c r="N197" s="68"/>
    </row>
    <row r="198" spans="1:14" x14ac:dyDescent="0.2">
      <c r="A198" s="24" t="str">
        <f>'Tipps eintragen'!A200</f>
        <v>Heidenheim</v>
      </c>
      <c r="B198" s="25" t="s">
        <v>72</v>
      </c>
      <c r="C198" s="24" t="str">
        <f>'Tipps eintragen'!C200</f>
        <v>St. Pauli</v>
      </c>
      <c r="D198" s="22"/>
      <c r="E198" s="16" t="s">
        <v>2</v>
      </c>
      <c r="F198" s="21"/>
      <c r="G198" s="115" t="str">
        <f t="shared" si="43"/>
        <v xml:space="preserve"> </v>
      </c>
      <c r="H198" s="62" t="str">
        <f>IF(ISNUMBER('Tipps eintragen'!D200),'Tipps eintragen'!D200,"")</f>
        <v/>
      </c>
      <c r="I198" s="16" t="s">
        <v>2</v>
      </c>
      <c r="J198" s="60" t="str">
        <f>IF(ISNUMBER('Tipps eintragen'!F200),'Tipps eintragen'!F200,"")</f>
        <v/>
      </c>
      <c r="K198" s="115" t="str">
        <f t="shared" si="44"/>
        <v/>
      </c>
      <c r="L198" s="65">
        <f t="shared" si="41"/>
        <v>0</v>
      </c>
      <c r="M198" s="65">
        <f t="shared" si="42"/>
        <v>0</v>
      </c>
      <c r="N198" s="68"/>
    </row>
    <row r="199" spans="1:14" x14ac:dyDescent="0.2">
      <c r="A199" s="24" t="str">
        <f>'Tipps eintragen'!A201</f>
        <v>Bayern</v>
      </c>
      <c r="B199" s="25" t="s">
        <v>72</v>
      </c>
      <c r="C199" s="24" t="str">
        <f>'Tipps eintragen'!C201</f>
        <v>Wolfsburg</v>
      </c>
      <c r="D199" s="22"/>
      <c r="E199" s="16" t="s">
        <v>2</v>
      </c>
      <c r="F199" s="21"/>
      <c r="G199" s="115" t="str">
        <f t="shared" si="43"/>
        <v xml:space="preserve"> </v>
      </c>
      <c r="H199" s="62" t="str">
        <f>IF(ISNUMBER('Tipps eintragen'!D201),'Tipps eintragen'!D201,"")</f>
        <v/>
      </c>
      <c r="I199" s="16" t="s">
        <v>2</v>
      </c>
      <c r="J199" s="60" t="str">
        <f>IF(ISNUMBER('Tipps eintragen'!F201),'Tipps eintragen'!F201,"")</f>
        <v/>
      </c>
      <c r="K199" s="115" t="str">
        <f t="shared" si="44"/>
        <v/>
      </c>
      <c r="L199" s="65">
        <f t="shared" si="41"/>
        <v>0</v>
      </c>
      <c r="M199" s="65">
        <f t="shared" si="42"/>
        <v>0</v>
      </c>
      <c r="N199" s="68"/>
    </row>
    <row r="200" spans="1:14" ht="13.5" thickBot="1" x14ac:dyDescent="0.25">
      <c r="A200" s="17"/>
      <c r="B200" s="18"/>
      <c r="C200" s="17"/>
      <c r="D200" s="19"/>
      <c r="E200" s="18" t="s">
        <v>0</v>
      </c>
      <c r="F200" s="17"/>
      <c r="G200" s="115" t="str">
        <f t="shared" si="43"/>
        <v xml:space="preserve"> </v>
      </c>
      <c r="H200" s="63" t="str">
        <f>IF(ISNUMBER('Tipps eintragen'!D202),'Tipps eintragen'!D202,"")</f>
        <v/>
      </c>
      <c r="I200" s="18" t="s">
        <v>0</v>
      </c>
      <c r="J200" s="34" t="str">
        <f>IF(ISNUMBER('Tipps eintragen'!F202),'Tipps eintragen'!F202,"")</f>
        <v/>
      </c>
      <c r="K200" s="115" t="str">
        <f t="shared" si="44"/>
        <v/>
      </c>
      <c r="L200" s="63" t="s">
        <v>0</v>
      </c>
      <c r="M200" s="63"/>
      <c r="N200" s="69">
        <f>SUM(L191:M199)</f>
        <v>0</v>
      </c>
    </row>
    <row r="201" spans="1:14" s="15" customFormat="1" ht="15.75" x14ac:dyDescent="0.25">
      <c r="A201" s="13" t="str">
        <f>'Tipps eintragen'!A203</f>
        <v>19. Spieltag (24.-26.01.2025)</v>
      </c>
      <c r="B201" s="13"/>
      <c r="D201" s="14"/>
      <c r="E201" s="13" t="s">
        <v>0</v>
      </c>
      <c r="F201" s="13"/>
      <c r="G201" s="116" t="str">
        <f t="shared" si="43"/>
        <v xml:space="preserve"> </v>
      </c>
      <c r="H201" s="62" t="str">
        <f>IF(ISNUMBER('Tipps eintragen'!D203),'Tipps eintragen'!D203,"")</f>
        <v/>
      </c>
      <c r="I201" s="13" t="s">
        <v>0</v>
      </c>
      <c r="J201" s="60" t="str">
        <f>IF(ISNUMBER('Tipps eintragen'!F203),'Tipps eintragen'!F203,"")</f>
        <v/>
      </c>
      <c r="K201" s="116" t="str">
        <f t="shared" si="44"/>
        <v/>
      </c>
      <c r="L201" s="70" t="s">
        <v>0</v>
      </c>
      <c r="M201" s="65"/>
      <c r="N201" s="67"/>
    </row>
    <row r="202" spans="1:14" x14ac:dyDescent="0.2">
      <c r="A202" s="24" t="str">
        <f>'Tipps eintragen'!A204</f>
        <v>St. Pauli</v>
      </c>
      <c r="B202" s="25" t="s">
        <v>72</v>
      </c>
      <c r="C202" s="24" t="str">
        <f>'Tipps eintragen'!C204</f>
        <v>Union Berlin</v>
      </c>
      <c r="D202" s="22"/>
      <c r="E202" s="16" t="s">
        <v>2</v>
      </c>
      <c r="F202" s="21"/>
      <c r="G202" s="115" t="str">
        <f t="shared" si="43"/>
        <v xml:space="preserve"> </v>
      </c>
      <c r="H202" s="62" t="str">
        <f>IF(ISNUMBER('Tipps eintragen'!D204),'Tipps eintragen'!D204,"")</f>
        <v/>
      </c>
      <c r="I202" s="16" t="s">
        <v>2</v>
      </c>
      <c r="J202" s="60" t="str">
        <f>IF(ISNUMBER('Tipps eintragen'!F204),'Tipps eintragen'!F204,"")</f>
        <v/>
      </c>
      <c r="K202" s="115" t="str">
        <f t="shared" si="44"/>
        <v/>
      </c>
      <c r="L202" s="65">
        <f t="shared" ref="L202:L210" si="45">IF(ISNUMBER(K202),IF(G202=K202,IF(K202=2,Pkte_AS,IF(K202=1,Pkte_HS,Pkte_U)),0),0)</f>
        <v>0</v>
      </c>
      <c r="M202" s="65">
        <f t="shared" ref="M202:M210" si="46">IF(AND(ISNUMBER(G202),ISNUMBER(K202)),IF(AND(D202=H202,F202=J202),2,0),0)</f>
        <v>0</v>
      </c>
      <c r="N202" s="68"/>
    </row>
    <row r="203" spans="1:14" x14ac:dyDescent="0.2">
      <c r="A203" s="24" t="str">
        <f>'Tipps eintragen'!A205</f>
        <v>Dortmund</v>
      </c>
      <c r="B203" s="25" t="s">
        <v>72</v>
      </c>
      <c r="C203" s="24" t="str">
        <f>'Tipps eintragen'!C205</f>
        <v>Bremen</v>
      </c>
      <c r="D203" s="22"/>
      <c r="E203" s="16" t="s">
        <v>2</v>
      </c>
      <c r="F203" s="21"/>
      <c r="G203" s="115" t="str">
        <f t="shared" si="43"/>
        <v xml:space="preserve"> </v>
      </c>
      <c r="H203" s="62" t="str">
        <f>IF(ISNUMBER('Tipps eintragen'!D205),'Tipps eintragen'!D205,"")</f>
        <v/>
      </c>
      <c r="I203" s="16" t="s">
        <v>2</v>
      </c>
      <c r="J203" s="60" t="str">
        <f>IF(ISNUMBER('Tipps eintragen'!F205),'Tipps eintragen'!F205,"")</f>
        <v/>
      </c>
      <c r="K203" s="115" t="str">
        <f t="shared" si="44"/>
        <v/>
      </c>
      <c r="L203" s="65">
        <f t="shared" si="45"/>
        <v>0</v>
      </c>
      <c r="M203" s="65">
        <f t="shared" si="46"/>
        <v>0</v>
      </c>
      <c r="N203" s="68"/>
    </row>
    <row r="204" spans="1:14" x14ac:dyDescent="0.2">
      <c r="A204" s="24" t="str">
        <f>'Tipps eintragen'!A206</f>
        <v>Wolfsburg</v>
      </c>
      <c r="B204" s="25" t="s">
        <v>72</v>
      </c>
      <c r="C204" s="24" t="str">
        <f>'Tipps eintragen'!C206</f>
        <v>Holstein</v>
      </c>
      <c r="D204" s="22"/>
      <c r="E204" s="16" t="s">
        <v>2</v>
      </c>
      <c r="F204" s="21"/>
      <c r="G204" s="115" t="str">
        <f t="shared" si="43"/>
        <v xml:space="preserve"> </v>
      </c>
      <c r="H204" s="62" t="str">
        <f>IF(ISNUMBER('Tipps eintragen'!D206),'Tipps eintragen'!D206,"")</f>
        <v/>
      </c>
      <c r="I204" s="16" t="s">
        <v>2</v>
      </c>
      <c r="J204" s="60" t="str">
        <f>IF(ISNUMBER('Tipps eintragen'!F206),'Tipps eintragen'!F206,"")</f>
        <v/>
      </c>
      <c r="K204" s="115" t="str">
        <f t="shared" si="44"/>
        <v/>
      </c>
      <c r="L204" s="65">
        <f t="shared" si="45"/>
        <v>0</v>
      </c>
      <c r="M204" s="65">
        <f t="shared" si="46"/>
        <v>0</v>
      </c>
      <c r="N204" s="68"/>
    </row>
    <row r="205" spans="1:14" x14ac:dyDescent="0.2">
      <c r="A205" s="24" t="str">
        <f>'Tipps eintragen'!A207</f>
        <v>Mainz</v>
      </c>
      <c r="B205" s="25" t="s">
        <v>72</v>
      </c>
      <c r="C205" s="24" t="str">
        <f>'Tipps eintragen'!C207</f>
        <v>Stuttgart</v>
      </c>
      <c r="D205" s="22"/>
      <c r="E205" s="16" t="s">
        <v>2</v>
      </c>
      <c r="F205" s="21"/>
      <c r="G205" s="115" t="str">
        <f t="shared" si="43"/>
        <v xml:space="preserve"> </v>
      </c>
      <c r="H205" s="62" t="str">
        <f>IF(ISNUMBER('Tipps eintragen'!D207),'Tipps eintragen'!D207,"")</f>
        <v/>
      </c>
      <c r="I205" s="16" t="s">
        <v>2</v>
      </c>
      <c r="J205" s="60" t="str">
        <f>IF(ISNUMBER('Tipps eintragen'!F207),'Tipps eintragen'!F207,"")</f>
        <v/>
      </c>
      <c r="K205" s="115" t="str">
        <f t="shared" si="44"/>
        <v/>
      </c>
      <c r="L205" s="65">
        <f t="shared" si="45"/>
        <v>0</v>
      </c>
      <c r="M205" s="65">
        <f t="shared" si="46"/>
        <v>0</v>
      </c>
      <c r="N205" s="68"/>
    </row>
    <row r="206" spans="1:14" x14ac:dyDescent="0.2">
      <c r="A206" s="24" t="str">
        <f>'Tipps eintragen'!A208</f>
        <v>Hoffenheim</v>
      </c>
      <c r="B206" s="25" t="s">
        <v>72</v>
      </c>
      <c r="C206" s="24" t="str">
        <f>'Tipps eintragen'!C208</f>
        <v>Frankfurt</v>
      </c>
      <c r="D206" s="22"/>
      <c r="E206" s="16" t="s">
        <v>2</v>
      </c>
      <c r="F206" s="21"/>
      <c r="G206" s="115" t="str">
        <f t="shared" si="43"/>
        <v xml:space="preserve"> </v>
      </c>
      <c r="H206" s="62" t="str">
        <f>IF(ISNUMBER('Tipps eintragen'!D208),'Tipps eintragen'!D208,"")</f>
        <v/>
      </c>
      <c r="I206" s="16" t="s">
        <v>2</v>
      </c>
      <c r="J206" s="60" t="str">
        <f>IF(ISNUMBER('Tipps eintragen'!F208),'Tipps eintragen'!F208,"")</f>
        <v/>
      </c>
      <c r="K206" s="115" t="str">
        <f t="shared" si="44"/>
        <v/>
      </c>
      <c r="L206" s="65">
        <f t="shared" si="45"/>
        <v>0</v>
      </c>
      <c r="M206" s="65">
        <f t="shared" si="46"/>
        <v>0</v>
      </c>
      <c r="N206" s="68"/>
    </row>
    <row r="207" spans="1:14" x14ac:dyDescent="0.2">
      <c r="A207" s="24" t="str">
        <f>'Tipps eintragen'!A209</f>
        <v>M´gladbach</v>
      </c>
      <c r="B207" s="25" t="s">
        <v>72</v>
      </c>
      <c r="C207" s="24" t="str">
        <f>'Tipps eintragen'!C209</f>
        <v>Bochum</v>
      </c>
      <c r="D207" s="22"/>
      <c r="E207" s="16" t="s">
        <v>2</v>
      </c>
      <c r="F207" s="21"/>
      <c r="G207" s="115" t="str">
        <f t="shared" si="43"/>
        <v xml:space="preserve"> </v>
      </c>
      <c r="H207" s="62" t="str">
        <f>IF(ISNUMBER('Tipps eintragen'!D209),'Tipps eintragen'!D209,"")</f>
        <v/>
      </c>
      <c r="I207" s="16" t="s">
        <v>2</v>
      </c>
      <c r="J207" s="60" t="str">
        <f>IF(ISNUMBER('Tipps eintragen'!F209),'Tipps eintragen'!F209,"")</f>
        <v/>
      </c>
      <c r="K207" s="115" t="str">
        <f t="shared" si="44"/>
        <v/>
      </c>
      <c r="L207" s="65">
        <f t="shared" si="45"/>
        <v>0</v>
      </c>
      <c r="M207" s="65">
        <f t="shared" si="46"/>
        <v>0</v>
      </c>
      <c r="N207" s="68"/>
    </row>
    <row r="208" spans="1:14" x14ac:dyDescent="0.2">
      <c r="A208" s="24" t="str">
        <f>'Tipps eintragen'!A210</f>
        <v>Leipzig</v>
      </c>
      <c r="B208" s="25" t="s">
        <v>72</v>
      </c>
      <c r="C208" s="24" t="str">
        <f>'Tipps eintragen'!C210</f>
        <v>Leverkusen</v>
      </c>
      <c r="D208" s="22"/>
      <c r="E208" s="16" t="s">
        <v>2</v>
      </c>
      <c r="F208" s="21"/>
      <c r="G208" s="115" t="str">
        <f t="shared" si="43"/>
        <v xml:space="preserve"> </v>
      </c>
      <c r="H208" s="62" t="str">
        <f>IF(ISNUMBER('Tipps eintragen'!D210),'Tipps eintragen'!D210,"")</f>
        <v/>
      </c>
      <c r="I208" s="16" t="s">
        <v>2</v>
      </c>
      <c r="J208" s="60" t="str">
        <f>IF(ISNUMBER('Tipps eintragen'!F210),'Tipps eintragen'!F210,"")</f>
        <v/>
      </c>
      <c r="K208" s="115" t="str">
        <f t="shared" si="44"/>
        <v/>
      </c>
      <c r="L208" s="65">
        <f t="shared" si="45"/>
        <v>0</v>
      </c>
      <c r="M208" s="65">
        <f t="shared" si="46"/>
        <v>0</v>
      </c>
      <c r="N208" s="68"/>
    </row>
    <row r="209" spans="1:14" x14ac:dyDescent="0.2">
      <c r="A209" s="24" t="str">
        <f>'Tipps eintragen'!A211</f>
        <v>Augsburg</v>
      </c>
      <c r="B209" s="25" t="s">
        <v>72</v>
      </c>
      <c r="C209" s="24" t="str">
        <f>'Tipps eintragen'!C211</f>
        <v>Heidenheim</v>
      </c>
      <c r="D209" s="22"/>
      <c r="E209" s="16" t="s">
        <v>2</v>
      </c>
      <c r="F209" s="21"/>
      <c r="G209" s="115" t="str">
        <f t="shared" si="43"/>
        <v xml:space="preserve"> </v>
      </c>
      <c r="H209" s="62" t="str">
        <f>IF(ISNUMBER('Tipps eintragen'!D211),'Tipps eintragen'!D211,"")</f>
        <v/>
      </c>
      <c r="I209" s="16" t="s">
        <v>2</v>
      </c>
      <c r="J209" s="60" t="str">
        <f>IF(ISNUMBER('Tipps eintragen'!F211),'Tipps eintragen'!F211,"")</f>
        <v/>
      </c>
      <c r="K209" s="115" t="str">
        <f t="shared" si="44"/>
        <v/>
      </c>
      <c r="L209" s="65">
        <f t="shared" si="45"/>
        <v>0</v>
      </c>
      <c r="M209" s="65">
        <f t="shared" si="46"/>
        <v>0</v>
      </c>
      <c r="N209" s="68"/>
    </row>
    <row r="210" spans="1:14" x14ac:dyDescent="0.2">
      <c r="A210" s="24" t="str">
        <f>'Tipps eintragen'!A212</f>
        <v>Freiburg</v>
      </c>
      <c r="B210" s="25" t="s">
        <v>72</v>
      </c>
      <c r="C210" s="24" t="str">
        <f>'Tipps eintragen'!C212</f>
        <v>Bayern</v>
      </c>
      <c r="D210" s="22"/>
      <c r="E210" s="16" t="s">
        <v>2</v>
      </c>
      <c r="F210" s="21"/>
      <c r="G210" s="115" t="str">
        <f t="shared" si="43"/>
        <v xml:space="preserve"> </v>
      </c>
      <c r="H210" s="62" t="str">
        <f>IF(ISNUMBER('Tipps eintragen'!D212),'Tipps eintragen'!D212,"")</f>
        <v/>
      </c>
      <c r="I210" s="16" t="s">
        <v>2</v>
      </c>
      <c r="J210" s="60" t="str">
        <f>IF(ISNUMBER('Tipps eintragen'!F212),'Tipps eintragen'!F212,"")</f>
        <v/>
      </c>
      <c r="K210" s="115" t="str">
        <f t="shared" si="44"/>
        <v/>
      </c>
      <c r="L210" s="65">
        <f t="shared" si="45"/>
        <v>0</v>
      </c>
      <c r="M210" s="65">
        <f t="shared" si="46"/>
        <v>0</v>
      </c>
      <c r="N210" s="68"/>
    </row>
    <row r="211" spans="1:14" ht="13.5" thickBot="1" x14ac:dyDescent="0.25">
      <c r="A211" s="17"/>
      <c r="B211" s="18"/>
      <c r="C211" s="17"/>
      <c r="D211" s="19"/>
      <c r="E211" s="18" t="s">
        <v>0</v>
      </c>
      <c r="F211" s="17"/>
      <c r="G211" s="115" t="str">
        <f t="shared" si="43"/>
        <v xml:space="preserve"> </v>
      </c>
      <c r="H211" s="63" t="str">
        <f>IF(ISNUMBER('Tipps eintragen'!D213),'Tipps eintragen'!D213,"")</f>
        <v/>
      </c>
      <c r="I211" s="18" t="s">
        <v>0</v>
      </c>
      <c r="J211" s="34" t="str">
        <f>IF(ISNUMBER('Tipps eintragen'!F213),'Tipps eintragen'!F213,"")</f>
        <v/>
      </c>
      <c r="K211" s="115" t="str">
        <f t="shared" si="44"/>
        <v/>
      </c>
      <c r="L211" s="63" t="s">
        <v>0</v>
      </c>
      <c r="M211" s="63"/>
      <c r="N211" s="69">
        <f>SUM(L202:M210)</f>
        <v>0</v>
      </c>
    </row>
    <row r="212" spans="1:14" s="15" customFormat="1" ht="15.75" x14ac:dyDescent="0.25">
      <c r="A212" s="13" t="str">
        <f>'Tipps eintragen'!A214</f>
        <v>20. Spieltag (31.01.-02.02.2025)</v>
      </c>
      <c r="B212" s="13"/>
      <c r="D212" s="14"/>
      <c r="E212" s="13" t="s">
        <v>0</v>
      </c>
      <c r="F212" s="13"/>
      <c r="G212" s="116" t="str">
        <f t="shared" si="43"/>
        <v xml:space="preserve"> </v>
      </c>
      <c r="H212" s="62" t="str">
        <f>IF(ISNUMBER('Tipps eintragen'!D214),'Tipps eintragen'!D214,"")</f>
        <v/>
      </c>
      <c r="I212" s="13" t="s">
        <v>0</v>
      </c>
      <c r="J212" s="60" t="str">
        <f>IF(ISNUMBER('Tipps eintragen'!F214),'Tipps eintragen'!F214,"")</f>
        <v/>
      </c>
      <c r="K212" s="116" t="str">
        <f t="shared" si="44"/>
        <v/>
      </c>
      <c r="L212" s="70" t="s">
        <v>0</v>
      </c>
      <c r="M212" s="65"/>
      <c r="N212" s="67"/>
    </row>
    <row r="213" spans="1:14" x14ac:dyDescent="0.2">
      <c r="A213" s="24" t="str">
        <f>'Tipps eintragen'!A215</f>
        <v>Heidenheim</v>
      </c>
      <c r="B213" s="25" t="s">
        <v>72</v>
      </c>
      <c r="C213" s="24" t="str">
        <f>'Tipps eintragen'!C215</f>
        <v>Dortmund</v>
      </c>
      <c r="D213" s="22"/>
      <c r="E213" s="16" t="s">
        <v>2</v>
      </c>
      <c r="F213" s="21"/>
      <c r="G213" s="115" t="str">
        <f t="shared" si="43"/>
        <v xml:space="preserve"> </v>
      </c>
      <c r="H213" s="62" t="str">
        <f>IF(ISNUMBER('Tipps eintragen'!D215),'Tipps eintragen'!D215,"")</f>
        <v/>
      </c>
      <c r="I213" s="16" t="s">
        <v>2</v>
      </c>
      <c r="J213" s="60" t="str">
        <f>IF(ISNUMBER('Tipps eintragen'!F215),'Tipps eintragen'!F215,"")</f>
        <v/>
      </c>
      <c r="K213" s="115" t="str">
        <f t="shared" si="44"/>
        <v/>
      </c>
      <c r="L213" s="65">
        <f t="shared" ref="L213:L221" si="47">IF(ISNUMBER(K213),IF(G213=K213,IF(K213=2,Pkte_AS,IF(K213=1,Pkte_HS,Pkte_U)),0),0)</f>
        <v>0</v>
      </c>
      <c r="M213" s="65">
        <f t="shared" ref="M213:M221" si="48">IF(AND(ISNUMBER(G213),ISNUMBER(K213)),IF(AND(D213=H213,F213=J213),2,0),0)</f>
        <v>0</v>
      </c>
      <c r="N213" s="68"/>
    </row>
    <row r="214" spans="1:14" x14ac:dyDescent="0.2">
      <c r="A214" s="24" t="str">
        <f>'Tipps eintragen'!A216</f>
        <v>Bochum</v>
      </c>
      <c r="B214" s="25" t="s">
        <v>72</v>
      </c>
      <c r="C214" s="24" t="str">
        <f>'Tipps eintragen'!C216</f>
        <v>Freiburg</v>
      </c>
      <c r="D214" s="22"/>
      <c r="E214" s="16" t="s">
        <v>2</v>
      </c>
      <c r="F214" s="21"/>
      <c r="G214" s="115" t="str">
        <f t="shared" si="43"/>
        <v xml:space="preserve"> </v>
      </c>
      <c r="H214" s="62" t="str">
        <f>IF(ISNUMBER('Tipps eintragen'!D216),'Tipps eintragen'!D216,"")</f>
        <v/>
      </c>
      <c r="I214" s="16" t="s">
        <v>2</v>
      </c>
      <c r="J214" s="60" t="str">
        <f>IF(ISNUMBER('Tipps eintragen'!F216),'Tipps eintragen'!F216,"")</f>
        <v/>
      </c>
      <c r="K214" s="115" t="str">
        <f t="shared" si="44"/>
        <v/>
      </c>
      <c r="L214" s="65">
        <f t="shared" si="47"/>
        <v>0</v>
      </c>
      <c r="M214" s="65">
        <f t="shared" si="48"/>
        <v>0</v>
      </c>
      <c r="N214" s="68"/>
    </row>
    <row r="215" spans="1:14" x14ac:dyDescent="0.2">
      <c r="A215" s="24" t="str">
        <f>'Tipps eintragen'!A217</f>
        <v>Frankfurt</v>
      </c>
      <c r="B215" s="25" t="s">
        <v>72</v>
      </c>
      <c r="C215" s="24" t="str">
        <f>'Tipps eintragen'!C217</f>
        <v>Wolfsburg</v>
      </c>
      <c r="D215" s="22"/>
      <c r="E215" s="16" t="s">
        <v>2</v>
      </c>
      <c r="F215" s="21"/>
      <c r="G215" s="115" t="str">
        <f t="shared" si="43"/>
        <v xml:space="preserve"> </v>
      </c>
      <c r="H215" s="62" t="str">
        <f>IF(ISNUMBER('Tipps eintragen'!D217),'Tipps eintragen'!D217,"")</f>
        <v/>
      </c>
      <c r="I215" s="16" t="s">
        <v>2</v>
      </c>
      <c r="J215" s="60" t="str">
        <f>IF(ISNUMBER('Tipps eintragen'!F217),'Tipps eintragen'!F217,"")</f>
        <v/>
      </c>
      <c r="K215" s="115" t="str">
        <f t="shared" si="44"/>
        <v/>
      </c>
      <c r="L215" s="65">
        <f t="shared" si="47"/>
        <v>0</v>
      </c>
      <c r="M215" s="65">
        <f t="shared" si="48"/>
        <v>0</v>
      </c>
      <c r="N215" s="68"/>
    </row>
    <row r="216" spans="1:14" x14ac:dyDescent="0.2">
      <c r="A216" s="24" t="str">
        <f>'Tipps eintragen'!A218</f>
        <v>Stuttgart</v>
      </c>
      <c r="B216" s="25" t="s">
        <v>72</v>
      </c>
      <c r="C216" s="24" t="str">
        <f>'Tipps eintragen'!C218</f>
        <v>M´gladbach</v>
      </c>
      <c r="D216" s="22"/>
      <c r="E216" s="16" t="s">
        <v>2</v>
      </c>
      <c r="F216" s="21"/>
      <c r="G216" s="115" t="str">
        <f t="shared" si="43"/>
        <v xml:space="preserve"> </v>
      </c>
      <c r="H216" s="62" t="str">
        <f>IF(ISNUMBER('Tipps eintragen'!D218),'Tipps eintragen'!D218,"")</f>
        <v/>
      </c>
      <c r="I216" s="16" t="s">
        <v>2</v>
      </c>
      <c r="J216" s="60" t="str">
        <f>IF(ISNUMBER('Tipps eintragen'!F218),'Tipps eintragen'!F218,"")</f>
        <v/>
      </c>
      <c r="K216" s="115" t="str">
        <f t="shared" si="44"/>
        <v/>
      </c>
      <c r="L216" s="65">
        <f t="shared" si="47"/>
        <v>0</v>
      </c>
      <c r="M216" s="65">
        <f t="shared" si="48"/>
        <v>0</v>
      </c>
      <c r="N216" s="68"/>
    </row>
    <row r="217" spans="1:14" x14ac:dyDescent="0.2">
      <c r="A217" s="24" t="str">
        <f>'Tipps eintragen'!A219</f>
        <v>Union Berlin</v>
      </c>
      <c r="B217" s="25" t="s">
        <v>72</v>
      </c>
      <c r="C217" s="24" t="str">
        <f>'Tipps eintragen'!C219</f>
        <v>Leipzig</v>
      </c>
      <c r="D217" s="22"/>
      <c r="E217" s="16" t="s">
        <v>2</v>
      </c>
      <c r="F217" s="21"/>
      <c r="G217" s="115" t="str">
        <f t="shared" si="43"/>
        <v xml:space="preserve"> </v>
      </c>
      <c r="H217" s="62" t="str">
        <f>IF(ISNUMBER('Tipps eintragen'!D219),'Tipps eintragen'!D219,"")</f>
        <v/>
      </c>
      <c r="I217" s="16" t="s">
        <v>2</v>
      </c>
      <c r="J217" s="60" t="str">
        <f>IF(ISNUMBER('Tipps eintragen'!F219),'Tipps eintragen'!F219,"")</f>
        <v/>
      </c>
      <c r="K217" s="115" t="str">
        <f t="shared" si="44"/>
        <v/>
      </c>
      <c r="L217" s="65">
        <f t="shared" si="47"/>
        <v>0</v>
      </c>
      <c r="M217" s="65">
        <f t="shared" si="48"/>
        <v>0</v>
      </c>
      <c r="N217" s="68"/>
    </row>
    <row r="218" spans="1:14" x14ac:dyDescent="0.2">
      <c r="A218" s="24" t="str">
        <f>'Tipps eintragen'!A220</f>
        <v>Leverkusen</v>
      </c>
      <c r="B218" s="25" t="s">
        <v>72</v>
      </c>
      <c r="C218" s="24" t="str">
        <f>'Tipps eintragen'!C220</f>
        <v>Hoffenheim</v>
      </c>
      <c r="D218" s="22"/>
      <c r="E218" s="16" t="s">
        <v>2</v>
      </c>
      <c r="F218" s="21"/>
      <c r="G218" s="115" t="str">
        <f t="shared" si="43"/>
        <v xml:space="preserve"> </v>
      </c>
      <c r="H218" s="62" t="str">
        <f>IF(ISNUMBER('Tipps eintragen'!D220),'Tipps eintragen'!D220,"")</f>
        <v/>
      </c>
      <c r="I218" s="16" t="s">
        <v>2</v>
      </c>
      <c r="J218" s="60" t="str">
        <f>IF(ISNUMBER('Tipps eintragen'!F220),'Tipps eintragen'!F220,"")</f>
        <v/>
      </c>
      <c r="K218" s="115" t="str">
        <f t="shared" si="44"/>
        <v/>
      </c>
      <c r="L218" s="65">
        <f t="shared" si="47"/>
        <v>0</v>
      </c>
      <c r="M218" s="65">
        <f t="shared" si="48"/>
        <v>0</v>
      </c>
      <c r="N218" s="68"/>
    </row>
    <row r="219" spans="1:14" x14ac:dyDescent="0.2">
      <c r="A219" s="24" t="str">
        <f>'Tipps eintragen'!A221</f>
        <v>Bayern</v>
      </c>
      <c r="B219" s="25" t="s">
        <v>72</v>
      </c>
      <c r="C219" s="24" t="str">
        <f>'Tipps eintragen'!C221</f>
        <v>Holstein</v>
      </c>
      <c r="D219" s="22"/>
      <c r="E219" s="16" t="s">
        <v>2</v>
      </c>
      <c r="F219" s="21"/>
      <c r="G219" s="115" t="str">
        <f t="shared" si="43"/>
        <v xml:space="preserve"> </v>
      </c>
      <c r="H219" s="62" t="str">
        <f>IF(ISNUMBER('Tipps eintragen'!D221),'Tipps eintragen'!D221,"")</f>
        <v/>
      </c>
      <c r="I219" s="16" t="s">
        <v>2</v>
      </c>
      <c r="J219" s="60" t="str">
        <f>IF(ISNUMBER('Tipps eintragen'!F221),'Tipps eintragen'!F221,"")</f>
        <v/>
      </c>
      <c r="K219" s="115" t="str">
        <f t="shared" si="44"/>
        <v/>
      </c>
      <c r="L219" s="65">
        <f t="shared" si="47"/>
        <v>0</v>
      </c>
      <c r="M219" s="65">
        <f t="shared" si="48"/>
        <v>0</v>
      </c>
      <c r="N219" s="68"/>
    </row>
    <row r="220" spans="1:14" x14ac:dyDescent="0.2">
      <c r="A220" s="24" t="str">
        <f>'Tipps eintragen'!A222</f>
        <v>St. Pauli</v>
      </c>
      <c r="B220" s="25" t="s">
        <v>72</v>
      </c>
      <c r="C220" s="24" t="str">
        <f>'Tipps eintragen'!C222</f>
        <v>Augsburg</v>
      </c>
      <c r="D220" s="22"/>
      <c r="E220" s="16" t="s">
        <v>2</v>
      </c>
      <c r="F220" s="21"/>
      <c r="G220" s="115" t="str">
        <f t="shared" si="43"/>
        <v xml:space="preserve"> </v>
      </c>
      <c r="H220" s="62" t="str">
        <f>IF(ISNUMBER('Tipps eintragen'!D222),'Tipps eintragen'!D222,"")</f>
        <v/>
      </c>
      <c r="I220" s="16" t="s">
        <v>2</v>
      </c>
      <c r="J220" s="60" t="str">
        <f>IF(ISNUMBER('Tipps eintragen'!F222),'Tipps eintragen'!F222,"")</f>
        <v/>
      </c>
      <c r="K220" s="115" t="str">
        <f t="shared" si="44"/>
        <v/>
      </c>
      <c r="L220" s="65">
        <f t="shared" si="47"/>
        <v>0</v>
      </c>
      <c r="M220" s="65">
        <f t="shared" si="48"/>
        <v>0</v>
      </c>
      <c r="N220" s="68"/>
    </row>
    <row r="221" spans="1:14" x14ac:dyDescent="0.2">
      <c r="A221" s="24" t="str">
        <f>'Tipps eintragen'!A223</f>
        <v>Bremen</v>
      </c>
      <c r="B221" s="25" t="s">
        <v>72</v>
      </c>
      <c r="C221" s="24" t="str">
        <f>'Tipps eintragen'!C223</f>
        <v>Mainz</v>
      </c>
      <c r="D221" s="22"/>
      <c r="E221" s="16" t="s">
        <v>2</v>
      </c>
      <c r="F221" s="21"/>
      <c r="G221" s="115" t="str">
        <f t="shared" si="43"/>
        <v xml:space="preserve"> </v>
      </c>
      <c r="H221" s="62" t="str">
        <f>IF(ISNUMBER('Tipps eintragen'!D223),'Tipps eintragen'!D223,"")</f>
        <v/>
      </c>
      <c r="I221" s="16" t="s">
        <v>2</v>
      </c>
      <c r="J221" s="60" t="str">
        <f>IF(ISNUMBER('Tipps eintragen'!F223),'Tipps eintragen'!F223,"")</f>
        <v/>
      </c>
      <c r="K221" s="115" t="str">
        <f t="shared" si="44"/>
        <v/>
      </c>
      <c r="L221" s="65">
        <f t="shared" si="47"/>
        <v>0</v>
      </c>
      <c r="M221" s="65">
        <f t="shared" si="48"/>
        <v>0</v>
      </c>
      <c r="N221" s="68"/>
    </row>
    <row r="222" spans="1:14" ht="13.5" thickBot="1" x14ac:dyDescent="0.25">
      <c r="A222" s="17"/>
      <c r="B222" s="18"/>
      <c r="C222" s="17"/>
      <c r="D222" s="19"/>
      <c r="E222" s="18" t="s">
        <v>0</v>
      </c>
      <c r="F222" s="17"/>
      <c r="G222" s="115" t="str">
        <f t="shared" si="43"/>
        <v xml:space="preserve"> </v>
      </c>
      <c r="H222" s="63" t="str">
        <f>IF(ISNUMBER('Tipps eintragen'!D224),'Tipps eintragen'!D224,"")</f>
        <v/>
      </c>
      <c r="I222" s="18" t="s">
        <v>0</v>
      </c>
      <c r="J222" s="34" t="str">
        <f>IF(ISNUMBER('Tipps eintragen'!F224),'Tipps eintragen'!F224,"")</f>
        <v/>
      </c>
      <c r="K222" s="115" t="str">
        <f t="shared" si="44"/>
        <v/>
      </c>
      <c r="L222" s="63" t="s">
        <v>0</v>
      </c>
      <c r="M222" s="63"/>
      <c r="N222" s="69">
        <f>SUM(L213:M221)</f>
        <v>0</v>
      </c>
    </row>
    <row r="223" spans="1:14" s="15" customFormat="1" ht="15.75" x14ac:dyDescent="0.25">
      <c r="A223" s="13" t="str">
        <f>'Tipps eintragen'!A225</f>
        <v>21. Spieltag (07.-09.02.2025)</v>
      </c>
      <c r="B223" s="13"/>
      <c r="D223" s="14"/>
      <c r="E223" s="13" t="s">
        <v>0</v>
      </c>
      <c r="F223" s="13"/>
      <c r="G223" s="116" t="str">
        <f t="shared" si="43"/>
        <v xml:space="preserve"> </v>
      </c>
      <c r="H223" s="62" t="str">
        <f>IF(ISNUMBER('Tipps eintragen'!D225),'Tipps eintragen'!D225,"")</f>
        <v/>
      </c>
      <c r="I223" s="13" t="s">
        <v>0</v>
      </c>
      <c r="J223" s="60" t="str">
        <f>IF(ISNUMBER('Tipps eintragen'!F225),'Tipps eintragen'!F225,"")</f>
        <v/>
      </c>
      <c r="K223" s="116" t="str">
        <f t="shared" si="44"/>
        <v/>
      </c>
      <c r="L223" s="70" t="s">
        <v>0</v>
      </c>
      <c r="M223" s="65"/>
      <c r="N223" s="67"/>
    </row>
    <row r="224" spans="1:14" x14ac:dyDescent="0.2">
      <c r="A224" s="24" t="str">
        <f>'Tipps eintragen'!A226</f>
        <v>Mainz</v>
      </c>
      <c r="B224" s="25" t="s">
        <v>72</v>
      </c>
      <c r="C224" s="24" t="str">
        <f>'Tipps eintragen'!C226</f>
        <v>Augsburg</v>
      </c>
      <c r="D224" s="22"/>
      <c r="E224" s="16" t="s">
        <v>2</v>
      </c>
      <c r="F224" s="21"/>
      <c r="G224" s="115" t="str">
        <f t="shared" si="43"/>
        <v xml:space="preserve"> </v>
      </c>
      <c r="H224" s="62" t="str">
        <f>IF(ISNUMBER('Tipps eintragen'!D226),'Tipps eintragen'!D226,"")</f>
        <v/>
      </c>
      <c r="I224" s="16" t="s">
        <v>2</v>
      </c>
      <c r="J224" s="60" t="str">
        <f>IF(ISNUMBER('Tipps eintragen'!F226),'Tipps eintragen'!F226,"")</f>
        <v/>
      </c>
      <c r="K224" s="115" t="str">
        <f t="shared" si="44"/>
        <v/>
      </c>
      <c r="L224" s="65">
        <f t="shared" ref="L224:L232" si="49">IF(ISNUMBER(K224),IF(G224=K224,IF(K224=2,Pkte_AS,IF(K224=1,Pkte_HS,Pkte_U)),0),0)</f>
        <v>0</v>
      </c>
      <c r="M224" s="65">
        <f t="shared" ref="M224:M232" si="50">IF(AND(ISNUMBER(G224),ISNUMBER(K224)),IF(AND(D224=H224,F224=J224),2,0),0)</f>
        <v>0</v>
      </c>
      <c r="N224" s="68"/>
    </row>
    <row r="225" spans="1:14" x14ac:dyDescent="0.2">
      <c r="A225" s="24" t="str">
        <f>'Tipps eintragen'!A227</f>
        <v>Holstein</v>
      </c>
      <c r="B225" s="25" t="s">
        <v>72</v>
      </c>
      <c r="C225" s="24" t="str">
        <f>'Tipps eintragen'!C227</f>
        <v>Bochum</v>
      </c>
      <c r="D225" s="22"/>
      <c r="E225" s="16" t="s">
        <v>2</v>
      </c>
      <c r="F225" s="21"/>
      <c r="G225" s="115" t="str">
        <f t="shared" si="43"/>
        <v xml:space="preserve"> </v>
      </c>
      <c r="H225" s="62" t="str">
        <f>IF(ISNUMBER('Tipps eintragen'!D227),'Tipps eintragen'!D227,"")</f>
        <v/>
      </c>
      <c r="I225" s="16" t="s">
        <v>2</v>
      </c>
      <c r="J225" s="60" t="str">
        <f>IF(ISNUMBER('Tipps eintragen'!F227),'Tipps eintragen'!F227,"")</f>
        <v/>
      </c>
      <c r="K225" s="115" t="str">
        <f t="shared" si="44"/>
        <v/>
      </c>
      <c r="L225" s="65">
        <f t="shared" si="49"/>
        <v>0</v>
      </c>
      <c r="M225" s="65">
        <f t="shared" si="50"/>
        <v>0</v>
      </c>
      <c r="N225" s="68"/>
    </row>
    <row r="226" spans="1:14" x14ac:dyDescent="0.2">
      <c r="A226" s="24" t="str">
        <f>'Tipps eintragen'!A228</f>
        <v>Freiburg</v>
      </c>
      <c r="B226" s="25" t="s">
        <v>72</v>
      </c>
      <c r="C226" s="24" t="str">
        <f>'Tipps eintragen'!C228</f>
        <v>Heidenheim</v>
      </c>
      <c r="D226" s="22"/>
      <c r="E226" s="16" t="s">
        <v>2</v>
      </c>
      <c r="F226" s="21"/>
      <c r="G226" s="115" t="str">
        <f t="shared" si="43"/>
        <v xml:space="preserve"> </v>
      </c>
      <c r="H226" s="62" t="str">
        <f>IF(ISNUMBER('Tipps eintragen'!D228),'Tipps eintragen'!D228,"")</f>
        <v/>
      </c>
      <c r="I226" s="16" t="s">
        <v>2</v>
      </c>
      <c r="J226" s="60" t="str">
        <f>IF(ISNUMBER('Tipps eintragen'!F228),'Tipps eintragen'!F228,"")</f>
        <v/>
      </c>
      <c r="K226" s="115" t="str">
        <f t="shared" si="44"/>
        <v/>
      </c>
      <c r="L226" s="65">
        <f t="shared" si="49"/>
        <v>0</v>
      </c>
      <c r="M226" s="65">
        <f t="shared" si="50"/>
        <v>0</v>
      </c>
      <c r="N226" s="68"/>
    </row>
    <row r="227" spans="1:14" x14ac:dyDescent="0.2">
      <c r="A227" s="24" t="str">
        <f>'Tipps eintragen'!A229</f>
        <v>Hoffenheim</v>
      </c>
      <c r="B227" s="25" t="s">
        <v>72</v>
      </c>
      <c r="C227" s="24" t="str">
        <f>'Tipps eintragen'!C229</f>
        <v>Union Berlin</v>
      </c>
      <c r="D227" s="22"/>
      <c r="E227" s="16" t="s">
        <v>2</v>
      </c>
      <c r="F227" s="21"/>
      <c r="G227" s="115" t="str">
        <f t="shared" si="43"/>
        <v xml:space="preserve"> </v>
      </c>
      <c r="H227" s="62" t="str">
        <f>IF(ISNUMBER('Tipps eintragen'!D229),'Tipps eintragen'!D229,"")</f>
        <v/>
      </c>
      <c r="I227" s="16" t="s">
        <v>2</v>
      </c>
      <c r="J227" s="60" t="str">
        <f>IF(ISNUMBER('Tipps eintragen'!F229),'Tipps eintragen'!F229,"")</f>
        <v/>
      </c>
      <c r="K227" s="115" t="str">
        <f t="shared" si="44"/>
        <v/>
      </c>
      <c r="L227" s="65">
        <f t="shared" si="49"/>
        <v>0</v>
      </c>
      <c r="M227" s="65">
        <f t="shared" si="50"/>
        <v>0</v>
      </c>
      <c r="N227" s="68"/>
    </row>
    <row r="228" spans="1:14" x14ac:dyDescent="0.2">
      <c r="A228" s="24" t="str">
        <f>'Tipps eintragen'!A230</f>
        <v>Bayern</v>
      </c>
      <c r="B228" s="25" t="s">
        <v>72</v>
      </c>
      <c r="C228" s="24" t="str">
        <f>'Tipps eintragen'!C230</f>
        <v>Bremen</v>
      </c>
      <c r="D228" s="22"/>
      <c r="E228" s="16" t="s">
        <v>2</v>
      </c>
      <c r="F228" s="21"/>
      <c r="G228" s="115" t="str">
        <f t="shared" si="43"/>
        <v xml:space="preserve"> </v>
      </c>
      <c r="H228" s="62" t="str">
        <f>IF(ISNUMBER('Tipps eintragen'!D230),'Tipps eintragen'!D230,"")</f>
        <v/>
      </c>
      <c r="I228" s="16" t="s">
        <v>2</v>
      </c>
      <c r="J228" s="60" t="str">
        <f>IF(ISNUMBER('Tipps eintragen'!F230),'Tipps eintragen'!F230,"")</f>
        <v/>
      </c>
      <c r="K228" s="115" t="str">
        <f t="shared" si="44"/>
        <v/>
      </c>
      <c r="L228" s="65">
        <f t="shared" si="49"/>
        <v>0</v>
      </c>
      <c r="M228" s="65">
        <f t="shared" si="50"/>
        <v>0</v>
      </c>
      <c r="N228" s="68"/>
    </row>
    <row r="229" spans="1:14" x14ac:dyDescent="0.2">
      <c r="A229" s="24" t="str">
        <f>'Tipps eintragen'!A231</f>
        <v>M´gladbach</v>
      </c>
      <c r="B229" s="25" t="s">
        <v>72</v>
      </c>
      <c r="C229" s="24" t="str">
        <f>'Tipps eintragen'!C231</f>
        <v>Frankfurt</v>
      </c>
      <c r="D229" s="22"/>
      <c r="E229" s="16" t="s">
        <v>2</v>
      </c>
      <c r="F229" s="21"/>
      <c r="G229" s="115" t="str">
        <f t="shared" si="43"/>
        <v xml:space="preserve"> </v>
      </c>
      <c r="H229" s="62" t="str">
        <f>IF(ISNUMBER('Tipps eintragen'!D231),'Tipps eintragen'!D231,"")</f>
        <v/>
      </c>
      <c r="I229" s="16" t="s">
        <v>2</v>
      </c>
      <c r="J229" s="60" t="str">
        <f>IF(ISNUMBER('Tipps eintragen'!F231),'Tipps eintragen'!F231,"")</f>
        <v/>
      </c>
      <c r="K229" s="115" t="str">
        <f t="shared" si="44"/>
        <v/>
      </c>
      <c r="L229" s="65">
        <f t="shared" si="49"/>
        <v>0</v>
      </c>
      <c r="M229" s="65">
        <f t="shared" si="50"/>
        <v>0</v>
      </c>
      <c r="N229" s="68"/>
    </row>
    <row r="230" spans="1:14" x14ac:dyDescent="0.2">
      <c r="A230" s="24" t="str">
        <f>'Tipps eintragen'!A232</f>
        <v>Wolfsburg</v>
      </c>
      <c r="B230" s="25" t="s">
        <v>72</v>
      </c>
      <c r="C230" s="24" t="str">
        <f>'Tipps eintragen'!C232</f>
        <v>Leverkusen</v>
      </c>
      <c r="D230" s="22"/>
      <c r="E230" s="16" t="s">
        <v>2</v>
      </c>
      <c r="F230" s="21"/>
      <c r="G230" s="115" t="str">
        <f t="shared" si="43"/>
        <v xml:space="preserve"> </v>
      </c>
      <c r="H230" s="62" t="str">
        <f>IF(ISNUMBER('Tipps eintragen'!D232),'Tipps eintragen'!D232,"")</f>
        <v/>
      </c>
      <c r="I230" s="16" t="s">
        <v>2</v>
      </c>
      <c r="J230" s="60" t="str">
        <f>IF(ISNUMBER('Tipps eintragen'!F232),'Tipps eintragen'!F232,"")</f>
        <v/>
      </c>
      <c r="K230" s="115" t="str">
        <f t="shared" si="44"/>
        <v/>
      </c>
      <c r="L230" s="65">
        <f t="shared" si="49"/>
        <v>0</v>
      </c>
      <c r="M230" s="65">
        <f t="shared" si="50"/>
        <v>0</v>
      </c>
      <c r="N230" s="68"/>
    </row>
    <row r="231" spans="1:14" x14ac:dyDescent="0.2">
      <c r="A231" s="24" t="str">
        <f>'Tipps eintragen'!A233</f>
        <v>Dortmund</v>
      </c>
      <c r="B231" s="25" t="s">
        <v>72</v>
      </c>
      <c r="C231" s="24" t="str">
        <f>'Tipps eintragen'!C233</f>
        <v>Stuttgart</v>
      </c>
      <c r="D231" s="22"/>
      <c r="E231" s="16" t="s">
        <v>2</v>
      </c>
      <c r="F231" s="21"/>
      <c r="G231" s="115" t="str">
        <f t="shared" si="43"/>
        <v xml:space="preserve"> </v>
      </c>
      <c r="H231" s="62" t="str">
        <f>IF(ISNUMBER('Tipps eintragen'!D233),'Tipps eintragen'!D233,"")</f>
        <v/>
      </c>
      <c r="I231" s="16" t="s">
        <v>2</v>
      </c>
      <c r="J231" s="60" t="str">
        <f>IF(ISNUMBER('Tipps eintragen'!F233),'Tipps eintragen'!F233,"")</f>
        <v/>
      </c>
      <c r="K231" s="115" t="str">
        <f t="shared" si="44"/>
        <v/>
      </c>
      <c r="L231" s="65">
        <f t="shared" si="49"/>
        <v>0</v>
      </c>
      <c r="M231" s="65">
        <f t="shared" si="50"/>
        <v>0</v>
      </c>
      <c r="N231" s="68"/>
    </row>
    <row r="232" spans="1:14" x14ac:dyDescent="0.2">
      <c r="A232" s="24" t="str">
        <f>'Tipps eintragen'!A234</f>
        <v>Leipzig</v>
      </c>
      <c r="B232" s="25" t="s">
        <v>72</v>
      </c>
      <c r="C232" s="24" t="str">
        <f>'Tipps eintragen'!C234</f>
        <v>St. Pauli</v>
      </c>
      <c r="D232" s="22"/>
      <c r="E232" s="16" t="s">
        <v>2</v>
      </c>
      <c r="F232" s="21"/>
      <c r="G232" s="115" t="str">
        <f t="shared" si="43"/>
        <v xml:space="preserve"> </v>
      </c>
      <c r="H232" s="62" t="str">
        <f>IF(ISNUMBER('Tipps eintragen'!D234),'Tipps eintragen'!D234,"")</f>
        <v/>
      </c>
      <c r="I232" s="16" t="s">
        <v>2</v>
      </c>
      <c r="J232" s="60" t="str">
        <f>IF(ISNUMBER('Tipps eintragen'!F234),'Tipps eintragen'!F234,"")</f>
        <v/>
      </c>
      <c r="K232" s="115" t="str">
        <f t="shared" si="44"/>
        <v/>
      </c>
      <c r="L232" s="65">
        <f t="shared" si="49"/>
        <v>0</v>
      </c>
      <c r="M232" s="65">
        <f t="shared" si="50"/>
        <v>0</v>
      </c>
      <c r="N232" s="68"/>
    </row>
    <row r="233" spans="1:14" ht="13.5" thickBot="1" x14ac:dyDescent="0.25">
      <c r="A233" s="17"/>
      <c r="B233" s="18"/>
      <c r="C233" s="17"/>
      <c r="D233" s="19"/>
      <c r="E233" s="18" t="s">
        <v>0</v>
      </c>
      <c r="F233" s="17"/>
      <c r="G233" s="115" t="str">
        <f t="shared" si="43"/>
        <v xml:space="preserve"> </v>
      </c>
      <c r="H233" s="63" t="str">
        <f>IF(ISNUMBER('Tipps eintragen'!D235),'Tipps eintragen'!D235,"")</f>
        <v/>
      </c>
      <c r="I233" s="18" t="s">
        <v>0</v>
      </c>
      <c r="J233" s="34" t="str">
        <f>IF(ISNUMBER('Tipps eintragen'!F235),'Tipps eintragen'!F235,"")</f>
        <v/>
      </c>
      <c r="K233" s="115" t="str">
        <f t="shared" si="44"/>
        <v/>
      </c>
      <c r="L233" s="63" t="s">
        <v>0</v>
      </c>
      <c r="M233" s="63"/>
      <c r="N233" s="69">
        <f>SUM(L224:M232)</f>
        <v>0</v>
      </c>
    </row>
    <row r="234" spans="1:14" s="15" customFormat="1" ht="15.75" x14ac:dyDescent="0.25">
      <c r="A234" s="13" t="str">
        <f>'Tipps eintragen'!A236</f>
        <v>22. Spieltag (14.-16.02.2025)</v>
      </c>
      <c r="B234" s="13"/>
      <c r="D234" s="14"/>
      <c r="E234" s="13" t="s">
        <v>0</v>
      </c>
      <c r="F234" s="13"/>
      <c r="G234" s="116" t="str">
        <f t="shared" si="43"/>
        <v xml:space="preserve"> </v>
      </c>
      <c r="H234" s="62" t="str">
        <f>IF(ISNUMBER('Tipps eintragen'!D236),'Tipps eintragen'!D236,"")</f>
        <v/>
      </c>
      <c r="I234" s="13" t="s">
        <v>0</v>
      </c>
      <c r="J234" s="60" t="str">
        <f>IF(ISNUMBER('Tipps eintragen'!F236),'Tipps eintragen'!F236,"")</f>
        <v/>
      </c>
      <c r="K234" s="116" t="str">
        <f t="shared" si="44"/>
        <v/>
      </c>
      <c r="L234" s="70" t="s">
        <v>0</v>
      </c>
      <c r="M234" s="65"/>
      <c r="N234" s="67"/>
    </row>
    <row r="235" spans="1:14" x14ac:dyDescent="0.2">
      <c r="A235" s="24" t="str">
        <f>'Tipps eintragen'!A237</f>
        <v>Bochum</v>
      </c>
      <c r="B235" s="25" t="s">
        <v>72</v>
      </c>
      <c r="C235" s="24" t="str">
        <f>'Tipps eintragen'!C237</f>
        <v>Dortmund</v>
      </c>
      <c r="D235" s="22"/>
      <c r="E235" s="16" t="s">
        <v>2</v>
      </c>
      <c r="F235" s="21"/>
      <c r="G235" s="115" t="str">
        <f t="shared" si="43"/>
        <v xml:space="preserve"> </v>
      </c>
      <c r="H235" s="62" t="str">
        <f>IF(ISNUMBER('Tipps eintragen'!D237),'Tipps eintragen'!D237,"")</f>
        <v/>
      </c>
      <c r="I235" s="16" t="s">
        <v>2</v>
      </c>
      <c r="J235" s="60" t="str">
        <f>IF(ISNUMBER('Tipps eintragen'!F237),'Tipps eintragen'!F237,"")</f>
        <v/>
      </c>
      <c r="K235" s="115" t="str">
        <f t="shared" si="44"/>
        <v/>
      </c>
      <c r="L235" s="65">
        <f t="shared" ref="L235:L243" si="51">IF(ISNUMBER(K235),IF(G235=K235,IF(K235=2,Pkte_AS,IF(K235=1,Pkte_HS,Pkte_U)),0),0)</f>
        <v>0</v>
      </c>
      <c r="M235" s="65">
        <f t="shared" ref="M235:M243" si="52">IF(AND(ISNUMBER(G235),ISNUMBER(K235)),IF(AND(D235=H235,F235=J235),2,0),0)</f>
        <v>0</v>
      </c>
      <c r="N235" s="68"/>
    </row>
    <row r="236" spans="1:14" x14ac:dyDescent="0.2">
      <c r="A236" s="24" t="str">
        <f>'Tipps eintragen'!A238</f>
        <v>Heidenheim</v>
      </c>
      <c r="B236" s="25" t="s">
        <v>72</v>
      </c>
      <c r="C236" s="24" t="str">
        <f>'Tipps eintragen'!C238</f>
        <v>Mainz</v>
      </c>
      <c r="D236" s="22"/>
      <c r="E236" s="16" t="s">
        <v>2</v>
      </c>
      <c r="F236" s="21"/>
      <c r="G236" s="115" t="str">
        <f t="shared" si="43"/>
        <v xml:space="preserve"> </v>
      </c>
      <c r="H236" s="62" t="str">
        <f>IF(ISNUMBER('Tipps eintragen'!D238),'Tipps eintragen'!D238,"")</f>
        <v/>
      </c>
      <c r="I236" s="16" t="s">
        <v>2</v>
      </c>
      <c r="J236" s="60" t="str">
        <f>IF(ISNUMBER('Tipps eintragen'!F238),'Tipps eintragen'!F238,"")</f>
        <v/>
      </c>
      <c r="K236" s="115" t="str">
        <f t="shared" si="44"/>
        <v/>
      </c>
      <c r="L236" s="65">
        <f t="shared" si="51"/>
        <v>0</v>
      </c>
      <c r="M236" s="65">
        <f t="shared" si="52"/>
        <v>0</v>
      </c>
      <c r="N236" s="68"/>
    </row>
    <row r="237" spans="1:14" x14ac:dyDescent="0.2">
      <c r="A237" s="24" t="str">
        <f>'Tipps eintragen'!A239</f>
        <v>Stuttgart</v>
      </c>
      <c r="B237" s="25" t="s">
        <v>72</v>
      </c>
      <c r="C237" s="24" t="str">
        <f>'Tipps eintragen'!C239</f>
        <v>Wolfsburg</v>
      </c>
      <c r="D237" s="22"/>
      <c r="E237" s="16" t="s">
        <v>2</v>
      </c>
      <c r="F237" s="21"/>
      <c r="G237" s="115" t="str">
        <f t="shared" si="43"/>
        <v xml:space="preserve"> </v>
      </c>
      <c r="H237" s="62" t="str">
        <f>IF(ISNUMBER('Tipps eintragen'!D239),'Tipps eintragen'!D239,"")</f>
        <v/>
      </c>
      <c r="I237" s="16" t="s">
        <v>2</v>
      </c>
      <c r="J237" s="60" t="str">
        <f>IF(ISNUMBER('Tipps eintragen'!F239),'Tipps eintragen'!F239,"")</f>
        <v/>
      </c>
      <c r="K237" s="115" t="str">
        <f t="shared" si="44"/>
        <v/>
      </c>
      <c r="L237" s="65">
        <f t="shared" si="51"/>
        <v>0</v>
      </c>
      <c r="M237" s="65">
        <f t="shared" si="52"/>
        <v>0</v>
      </c>
      <c r="N237" s="68"/>
    </row>
    <row r="238" spans="1:14" x14ac:dyDescent="0.2">
      <c r="A238" s="24" t="str">
        <f>'Tipps eintragen'!A240</f>
        <v>St. Pauli</v>
      </c>
      <c r="B238" s="25" t="s">
        <v>72</v>
      </c>
      <c r="C238" s="24" t="str">
        <f>'Tipps eintragen'!C240</f>
        <v>Freiburg</v>
      </c>
      <c r="D238" s="22"/>
      <c r="E238" s="16" t="s">
        <v>2</v>
      </c>
      <c r="F238" s="21"/>
      <c r="G238" s="115" t="str">
        <f t="shared" si="43"/>
        <v xml:space="preserve"> </v>
      </c>
      <c r="H238" s="62" t="str">
        <f>IF(ISNUMBER('Tipps eintragen'!D240),'Tipps eintragen'!D240,"")</f>
        <v/>
      </c>
      <c r="I238" s="16" t="s">
        <v>2</v>
      </c>
      <c r="J238" s="60" t="str">
        <f>IF(ISNUMBER('Tipps eintragen'!F240),'Tipps eintragen'!F240,"")</f>
        <v/>
      </c>
      <c r="K238" s="115" t="str">
        <f t="shared" si="44"/>
        <v/>
      </c>
      <c r="L238" s="65">
        <f t="shared" si="51"/>
        <v>0</v>
      </c>
      <c r="M238" s="65">
        <f t="shared" si="52"/>
        <v>0</v>
      </c>
      <c r="N238" s="68"/>
    </row>
    <row r="239" spans="1:14" x14ac:dyDescent="0.2">
      <c r="A239" s="24" t="str">
        <f>'Tipps eintragen'!A241</f>
        <v>Augsburg</v>
      </c>
      <c r="B239" s="25" t="s">
        <v>72</v>
      </c>
      <c r="C239" s="24" t="str">
        <f>'Tipps eintragen'!C241</f>
        <v>Leipzig</v>
      </c>
      <c r="D239" s="22"/>
      <c r="E239" s="16" t="s">
        <v>2</v>
      </c>
      <c r="F239" s="21"/>
      <c r="G239" s="115" t="str">
        <f t="shared" si="43"/>
        <v xml:space="preserve"> </v>
      </c>
      <c r="H239" s="62" t="str">
        <f>IF(ISNUMBER('Tipps eintragen'!D241),'Tipps eintragen'!D241,"")</f>
        <v/>
      </c>
      <c r="I239" s="16" t="s">
        <v>2</v>
      </c>
      <c r="J239" s="60" t="str">
        <f>IF(ISNUMBER('Tipps eintragen'!F241),'Tipps eintragen'!F241,"")</f>
        <v/>
      </c>
      <c r="K239" s="115" t="str">
        <f t="shared" si="44"/>
        <v/>
      </c>
      <c r="L239" s="65">
        <f t="shared" si="51"/>
        <v>0</v>
      </c>
      <c r="M239" s="65">
        <f t="shared" si="52"/>
        <v>0</v>
      </c>
      <c r="N239" s="68"/>
    </row>
    <row r="240" spans="1:14" x14ac:dyDescent="0.2">
      <c r="A240" s="24" t="str">
        <f>'Tipps eintragen'!A242</f>
        <v>Union Berlin</v>
      </c>
      <c r="B240" s="25" t="s">
        <v>72</v>
      </c>
      <c r="C240" s="24" t="str">
        <f>'Tipps eintragen'!C242</f>
        <v>M´gladbach</v>
      </c>
      <c r="D240" s="22"/>
      <c r="E240" s="16" t="s">
        <v>2</v>
      </c>
      <c r="F240" s="21"/>
      <c r="G240" s="115" t="str">
        <f t="shared" si="43"/>
        <v xml:space="preserve"> </v>
      </c>
      <c r="H240" s="62" t="str">
        <f>IF(ISNUMBER('Tipps eintragen'!D242),'Tipps eintragen'!D242,"")</f>
        <v/>
      </c>
      <c r="I240" s="16" t="s">
        <v>2</v>
      </c>
      <c r="J240" s="60" t="str">
        <f>IF(ISNUMBER('Tipps eintragen'!F242),'Tipps eintragen'!F242,"")</f>
        <v/>
      </c>
      <c r="K240" s="115" t="str">
        <f t="shared" si="44"/>
        <v/>
      </c>
      <c r="L240" s="65">
        <f t="shared" si="51"/>
        <v>0</v>
      </c>
      <c r="M240" s="65">
        <f t="shared" si="52"/>
        <v>0</v>
      </c>
      <c r="N240" s="68"/>
    </row>
    <row r="241" spans="1:14" x14ac:dyDescent="0.2">
      <c r="A241" s="24" t="str">
        <f>'Tipps eintragen'!A243</f>
        <v>Leverkusen</v>
      </c>
      <c r="B241" s="25" t="s">
        <v>72</v>
      </c>
      <c r="C241" s="24" t="str">
        <f>'Tipps eintragen'!C243</f>
        <v>Bayern</v>
      </c>
      <c r="D241" s="22"/>
      <c r="E241" s="16" t="s">
        <v>2</v>
      </c>
      <c r="F241" s="21"/>
      <c r="G241" s="115" t="str">
        <f t="shared" si="43"/>
        <v xml:space="preserve"> </v>
      </c>
      <c r="H241" s="62" t="str">
        <f>IF(ISNUMBER('Tipps eintragen'!D243),'Tipps eintragen'!D243,"")</f>
        <v/>
      </c>
      <c r="I241" s="16" t="s">
        <v>2</v>
      </c>
      <c r="J241" s="60" t="str">
        <f>IF(ISNUMBER('Tipps eintragen'!F243),'Tipps eintragen'!F243,"")</f>
        <v/>
      </c>
      <c r="K241" s="115" t="str">
        <f t="shared" si="44"/>
        <v/>
      </c>
      <c r="L241" s="65">
        <f t="shared" si="51"/>
        <v>0</v>
      </c>
      <c r="M241" s="65">
        <f t="shared" si="52"/>
        <v>0</v>
      </c>
      <c r="N241" s="68"/>
    </row>
    <row r="242" spans="1:14" x14ac:dyDescent="0.2">
      <c r="A242" s="24" t="str">
        <f>'Tipps eintragen'!A244</f>
        <v>Frankfurt</v>
      </c>
      <c r="B242" s="25" t="s">
        <v>72</v>
      </c>
      <c r="C242" s="24" t="str">
        <f>'Tipps eintragen'!C244</f>
        <v>Holstein</v>
      </c>
      <c r="D242" s="22"/>
      <c r="E242" s="16" t="s">
        <v>2</v>
      </c>
      <c r="F242" s="21"/>
      <c r="G242" s="115" t="str">
        <f t="shared" si="43"/>
        <v xml:space="preserve"> </v>
      </c>
      <c r="H242" s="62" t="str">
        <f>IF(ISNUMBER('Tipps eintragen'!D244),'Tipps eintragen'!D244,"")</f>
        <v/>
      </c>
      <c r="I242" s="16" t="s">
        <v>2</v>
      </c>
      <c r="J242" s="60" t="str">
        <f>IF(ISNUMBER('Tipps eintragen'!F244),'Tipps eintragen'!F244,"")</f>
        <v/>
      </c>
      <c r="K242" s="115" t="str">
        <f t="shared" si="44"/>
        <v/>
      </c>
      <c r="L242" s="65">
        <f t="shared" si="51"/>
        <v>0</v>
      </c>
      <c r="M242" s="65">
        <f t="shared" si="52"/>
        <v>0</v>
      </c>
      <c r="N242" s="68"/>
    </row>
    <row r="243" spans="1:14" x14ac:dyDescent="0.2">
      <c r="A243" s="24" t="str">
        <f>'Tipps eintragen'!A245</f>
        <v>Bremen</v>
      </c>
      <c r="B243" s="25" t="s">
        <v>72</v>
      </c>
      <c r="C243" s="24" t="str">
        <f>'Tipps eintragen'!C245</f>
        <v>Hoffenheim</v>
      </c>
      <c r="D243" s="22"/>
      <c r="E243" s="16" t="s">
        <v>2</v>
      </c>
      <c r="F243" s="21"/>
      <c r="G243" s="115" t="str">
        <f t="shared" si="43"/>
        <v xml:space="preserve"> </v>
      </c>
      <c r="H243" s="62" t="str">
        <f>IF(ISNUMBER('Tipps eintragen'!D245),'Tipps eintragen'!D245,"")</f>
        <v/>
      </c>
      <c r="I243" s="16" t="s">
        <v>2</v>
      </c>
      <c r="J243" s="60" t="str">
        <f>IF(ISNUMBER('Tipps eintragen'!F245),'Tipps eintragen'!F245,"")</f>
        <v/>
      </c>
      <c r="K243" s="115" t="str">
        <f t="shared" si="44"/>
        <v/>
      </c>
      <c r="L243" s="65">
        <f t="shared" si="51"/>
        <v>0</v>
      </c>
      <c r="M243" s="65">
        <f t="shared" si="52"/>
        <v>0</v>
      </c>
      <c r="N243" s="68"/>
    </row>
    <row r="244" spans="1:14" ht="13.5" thickBot="1" x14ac:dyDescent="0.25">
      <c r="A244" s="17"/>
      <c r="B244" s="18"/>
      <c r="C244" s="17"/>
      <c r="D244" s="19"/>
      <c r="E244" s="18" t="s">
        <v>0</v>
      </c>
      <c r="F244" s="17"/>
      <c r="G244" s="115" t="str">
        <f t="shared" si="43"/>
        <v xml:space="preserve"> </v>
      </c>
      <c r="H244" s="63" t="str">
        <f>IF(ISNUMBER('Tipps eintragen'!D246),'Tipps eintragen'!D246,"")</f>
        <v/>
      </c>
      <c r="I244" s="18" t="s">
        <v>0</v>
      </c>
      <c r="J244" s="34" t="str">
        <f>IF(ISNUMBER('Tipps eintragen'!F246),'Tipps eintragen'!F246,"")</f>
        <v/>
      </c>
      <c r="K244" s="115" t="str">
        <f t="shared" si="44"/>
        <v/>
      </c>
      <c r="L244" s="63" t="s">
        <v>0</v>
      </c>
      <c r="M244" s="63"/>
      <c r="N244" s="69">
        <f>SUM(L235:M243)</f>
        <v>0</v>
      </c>
    </row>
    <row r="245" spans="1:14" s="15" customFormat="1" ht="15.75" x14ac:dyDescent="0.25">
      <c r="A245" s="13" t="str">
        <f>'Tipps eintragen'!A247</f>
        <v>23. Spieltag (21.-23.02.2025)</v>
      </c>
      <c r="B245" s="13"/>
      <c r="D245" s="14"/>
      <c r="E245" s="13" t="s">
        <v>0</v>
      </c>
      <c r="F245" s="13"/>
      <c r="G245" s="116" t="str">
        <f t="shared" si="43"/>
        <v xml:space="preserve"> </v>
      </c>
      <c r="H245" s="62" t="str">
        <f>IF(ISNUMBER('Tipps eintragen'!D247),'Tipps eintragen'!D247,"")</f>
        <v/>
      </c>
      <c r="I245" s="13" t="s">
        <v>0</v>
      </c>
      <c r="J245" s="60" t="str">
        <f>IF(ISNUMBER('Tipps eintragen'!F247),'Tipps eintragen'!F247,"")</f>
        <v/>
      </c>
      <c r="K245" s="116" t="str">
        <f t="shared" si="44"/>
        <v/>
      </c>
      <c r="L245" s="70" t="s">
        <v>0</v>
      </c>
      <c r="M245" s="65"/>
      <c r="N245" s="67"/>
    </row>
    <row r="246" spans="1:14" x14ac:dyDescent="0.2">
      <c r="A246" s="24" t="str">
        <f>'Tipps eintragen'!A248</f>
        <v>Mainz</v>
      </c>
      <c r="B246" s="25" t="s">
        <v>72</v>
      </c>
      <c r="C246" s="24" t="str">
        <f>'Tipps eintragen'!C248</f>
        <v>St. Pauli</v>
      </c>
      <c r="D246" s="22"/>
      <c r="E246" s="16" t="s">
        <v>2</v>
      </c>
      <c r="F246" s="21"/>
      <c r="G246" s="115" t="str">
        <f t="shared" si="43"/>
        <v xml:space="preserve"> </v>
      </c>
      <c r="H246" s="62" t="str">
        <f>IF(ISNUMBER('Tipps eintragen'!D248),'Tipps eintragen'!D248,"")</f>
        <v/>
      </c>
      <c r="I246" s="16" t="s">
        <v>2</v>
      </c>
      <c r="J246" s="60" t="str">
        <f>IF(ISNUMBER('Tipps eintragen'!F248),'Tipps eintragen'!F248,"")</f>
        <v/>
      </c>
      <c r="K246" s="115" t="str">
        <f t="shared" si="44"/>
        <v/>
      </c>
      <c r="L246" s="65">
        <f t="shared" ref="L246:L254" si="53">IF(ISNUMBER(K246),IF(G246=K246,IF(K246=2,Pkte_AS,IF(K246=1,Pkte_HS,Pkte_U)),0),0)</f>
        <v>0</v>
      </c>
      <c r="M246" s="65">
        <f t="shared" ref="M246:M254" si="54">IF(AND(ISNUMBER(G246),ISNUMBER(K246)),IF(AND(D246=H246,F246=J246),2,0),0)</f>
        <v>0</v>
      </c>
      <c r="N246" s="68"/>
    </row>
    <row r="247" spans="1:14" x14ac:dyDescent="0.2">
      <c r="A247" s="24" t="str">
        <f>'Tipps eintragen'!A249</f>
        <v>Freiburg</v>
      </c>
      <c r="B247" s="25" t="s">
        <v>72</v>
      </c>
      <c r="C247" s="24" t="str">
        <f>'Tipps eintragen'!C249</f>
        <v>Bremen</v>
      </c>
      <c r="D247" s="22"/>
      <c r="E247" s="16" t="s">
        <v>2</v>
      </c>
      <c r="F247" s="21"/>
      <c r="G247" s="115" t="str">
        <f t="shared" si="43"/>
        <v xml:space="preserve"> </v>
      </c>
      <c r="H247" s="62" t="str">
        <f>IF(ISNUMBER('Tipps eintragen'!D249),'Tipps eintragen'!D249,"")</f>
        <v/>
      </c>
      <c r="I247" s="16" t="s">
        <v>2</v>
      </c>
      <c r="J247" s="60" t="str">
        <f>IF(ISNUMBER('Tipps eintragen'!F249),'Tipps eintragen'!F249,"")</f>
        <v/>
      </c>
      <c r="K247" s="115" t="str">
        <f t="shared" si="44"/>
        <v/>
      </c>
      <c r="L247" s="65">
        <f t="shared" si="53"/>
        <v>0</v>
      </c>
      <c r="M247" s="65">
        <f t="shared" si="54"/>
        <v>0</v>
      </c>
      <c r="N247" s="68"/>
    </row>
    <row r="248" spans="1:14" x14ac:dyDescent="0.2">
      <c r="A248" s="24" t="str">
        <f>'Tipps eintragen'!A250</f>
        <v>Dortmund</v>
      </c>
      <c r="B248" s="25" t="s">
        <v>72</v>
      </c>
      <c r="C248" s="24" t="str">
        <f>'Tipps eintragen'!C250</f>
        <v>Union Berlin</v>
      </c>
      <c r="D248" s="22"/>
      <c r="E248" s="16" t="s">
        <v>2</v>
      </c>
      <c r="F248" s="21"/>
      <c r="G248" s="115" t="str">
        <f t="shared" si="43"/>
        <v xml:space="preserve"> </v>
      </c>
      <c r="H248" s="62" t="str">
        <f>IF(ISNUMBER('Tipps eintragen'!D250),'Tipps eintragen'!D250,"")</f>
        <v/>
      </c>
      <c r="I248" s="16" t="s">
        <v>2</v>
      </c>
      <c r="J248" s="60" t="str">
        <f>IF(ISNUMBER('Tipps eintragen'!F250),'Tipps eintragen'!F250,"")</f>
        <v/>
      </c>
      <c r="K248" s="115" t="str">
        <f t="shared" si="44"/>
        <v/>
      </c>
      <c r="L248" s="65">
        <f t="shared" si="53"/>
        <v>0</v>
      </c>
      <c r="M248" s="65">
        <f t="shared" si="54"/>
        <v>0</v>
      </c>
      <c r="N248" s="68"/>
    </row>
    <row r="249" spans="1:14" x14ac:dyDescent="0.2">
      <c r="A249" s="24" t="str">
        <f>'Tipps eintragen'!A251</f>
        <v>M´gladbach</v>
      </c>
      <c r="B249" s="25" t="s">
        <v>72</v>
      </c>
      <c r="C249" s="24" t="str">
        <f>'Tipps eintragen'!C251</f>
        <v>Augsburg</v>
      </c>
      <c r="D249" s="22"/>
      <c r="E249" s="16" t="s">
        <v>2</v>
      </c>
      <c r="F249" s="21"/>
      <c r="G249" s="115" t="str">
        <f t="shared" si="43"/>
        <v xml:space="preserve"> </v>
      </c>
      <c r="H249" s="62" t="str">
        <f>IF(ISNUMBER('Tipps eintragen'!D251),'Tipps eintragen'!D251,"")</f>
        <v/>
      </c>
      <c r="I249" s="16" t="s">
        <v>2</v>
      </c>
      <c r="J249" s="60" t="str">
        <f>IF(ISNUMBER('Tipps eintragen'!F251),'Tipps eintragen'!F251,"")</f>
        <v/>
      </c>
      <c r="K249" s="115" t="str">
        <f t="shared" si="44"/>
        <v/>
      </c>
      <c r="L249" s="65">
        <f t="shared" si="53"/>
        <v>0</v>
      </c>
      <c r="M249" s="65">
        <f t="shared" si="54"/>
        <v>0</v>
      </c>
      <c r="N249" s="68"/>
    </row>
    <row r="250" spans="1:14" x14ac:dyDescent="0.2">
      <c r="A250" s="24" t="str">
        <f>'Tipps eintragen'!A252</f>
        <v>Hoffenheim</v>
      </c>
      <c r="B250" s="25" t="s">
        <v>72</v>
      </c>
      <c r="C250" s="24" t="str">
        <f>'Tipps eintragen'!C252</f>
        <v>Stuttgart</v>
      </c>
      <c r="D250" s="22"/>
      <c r="E250" s="16" t="s">
        <v>2</v>
      </c>
      <c r="F250" s="21"/>
      <c r="G250" s="115" t="str">
        <f t="shared" si="43"/>
        <v xml:space="preserve"> </v>
      </c>
      <c r="H250" s="62" t="str">
        <f>IF(ISNUMBER('Tipps eintragen'!D252),'Tipps eintragen'!D252,"")</f>
        <v/>
      </c>
      <c r="I250" s="16" t="s">
        <v>2</v>
      </c>
      <c r="J250" s="60" t="str">
        <f>IF(ISNUMBER('Tipps eintragen'!F252),'Tipps eintragen'!F252,"")</f>
        <v/>
      </c>
      <c r="K250" s="115" t="str">
        <f t="shared" si="44"/>
        <v/>
      </c>
      <c r="L250" s="65">
        <f t="shared" si="53"/>
        <v>0</v>
      </c>
      <c r="M250" s="65">
        <f t="shared" si="54"/>
        <v>0</v>
      </c>
      <c r="N250" s="68"/>
    </row>
    <row r="251" spans="1:14" x14ac:dyDescent="0.2">
      <c r="A251" s="24" t="str">
        <f>'Tipps eintragen'!A253</f>
        <v>Wolfsburg</v>
      </c>
      <c r="B251" s="25" t="s">
        <v>72</v>
      </c>
      <c r="C251" s="24" t="str">
        <f>'Tipps eintragen'!C253</f>
        <v>Bochum</v>
      </c>
      <c r="D251" s="22"/>
      <c r="E251" s="16" t="s">
        <v>2</v>
      </c>
      <c r="F251" s="21"/>
      <c r="G251" s="115" t="str">
        <f t="shared" si="43"/>
        <v xml:space="preserve"> </v>
      </c>
      <c r="H251" s="62" t="str">
        <f>IF(ISNUMBER('Tipps eintragen'!D253),'Tipps eintragen'!D253,"")</f>
        <v/>
      </c>
      <c r="I251" s="16" t="s">
        <v>2</v>
      </c>
      <c r="J251" s="60" t="str">
        <f>IF(ISNUMBER('Tipps eintragen'!F253),'Tipps eintragen'!F253,"")</f>
        <v/>
      </c>
      <c r="K251" s="115" t="str">
        <f t="shared" si="44"/>
        <v/>
      </c>
      <c r="L251" s="65">
        <f t="shared" si="53"/>
        <v>0</v>
      </c>
      <c r="M251" s="65">
        <f t="shared" si="54"/>
        <v>0</v>
      </c>
      <c r="N251" s="68"/>
    </row>
    <row r="252" spans="1:14" x14ac:dyDescent="0.2">
      <c r="A252" s="24" t="str">
        <f>'Tipps eintragen'!A254</f>
        <v>Bayern</v>
      </c>
      <c r="B252" s="25" t="s">
        <v>72</v>
      </c>
      <c r="C252" s="24" t="str">
        <f>'Tipps eintragen'!C254</f>
        <v>Frankfurt</v>
      </c>
      <c r="D252" s="22"/>
      <c r="E252" s="16" t="s">
        <v>2</v>
      </c>
      <c r="F252" s="21"/>
      <c r="G252" s="115" t="str">
        <f t="shared" si="43"/>
        <v xml:space="preserve"> </v>
      </c>
      <c r="H252" s="62" t="str">
        <f>IF(ISNUMBER('Tipps eintragen'!D254),'Tipps eintragen'!D254,"")</f>
        <v/>
      </c>
      <c r="I252" s="16" t="s">
        <v>2</v>
      </c>
      <c r="J252" s="60" t="str">
        <f>IF(ISNUMBER('Tipps eintragen'!F254),'Tipps eintragen'!F254,"")</f>
        <v/>
      </c>
      <c r="K252" s="115" t="str">
        <f t="shared" si="44"/>
        <v/>
      </c>
      <c r="L252" s="65">
        <f t="shared" si="53"/>
        <v>0</v>
      </c>
      <c r="M252" s="65">
        <f t="shared" si="54"/>
        <v>0</v>
      </c>
      <c r="N252" s="68"/>
    </row>
    <row r="253" spans="1:14" x14ac:dyDescent="0.2">
      <c r="A253" s="24" t="str">
        <f>'Tipps eintragen'!A255</f>
        <v>Leipzig</v>
      </c>
      <c r="B253" s="25" t="s">
        <v>72</v>
      </c>
      <c r="C253" s="24" t="str">
        <f>'Tipps eintragen'!C255</f>
        <v>Heidenheim</v>
      </c>
      <c r="D253" s="22"/>
      <c r="E253" s="16" t="s">
        <v>2</v>
      </c>
      <c r="F253" s="21"/>
      <c r="G253" s="115" t="str">
        <f t="shared" si="43"/>
        <v xml:space="preserve"> </v>
      </c>
      <c r="H253" s="62" t="str">
        <f>IF(ISNUMBER('Tipps eintragen'!D255),'Tipps eintragen'!D255,"")</f>
        <v/>
      </c>
      <c r="I253" s="16" t="s">
        <v>2</v>
      </c>
      <c r="J253" s="60" t="str">
        <f>IF(ISNUMBER('Tipps eintragen'!F255),'Tipps eintragen'!F255,"")</f>
        <v/>
      </c>
      <c r="K253" s="115" t="str">
        <f t="shared" si="44"/>
        <v/>
      </c>
      <c r="L253" s="65">
        <f t="shared" si="53"/>
        <v>0</v>
      </c>
      <c r="M253" s="65">
        <f t="shared" si="54"/>
        <v>0</v>
      </c>
      <c r="N253" s="68"/>
    </row>
    <row r="254" spans="1:14" x14ac:dyDescent="0.2">
      <c r="A254" s="24" t="str">
        <f>'Tipps eintragen'!A256</f>
        <v>Holstein</v>
      </c>
      <c r="B254" s="25" t="s">
        <v>72</v>
      </c>
      <c r="C254" s="24" t="str">
        <f>'Tipps eintragen'!C256</f>
        <v>Leverkusen</v>
      </c>
      <c r="D254" s="22"/>
      <c r="E254" s="16" t="s">
        <v>2</v>
      </c>
      <c r="F254" s="21"/>
      <c r="G254" s="115" t="str">
        <f t="shared" si="43"/>
        <v xml:space="preserve"> </v>
      </c>
      <c r="H254" s="62" t="str">
        <f>IF(ISNUMBER('Tipps eintragen'!D256),'Tipps eintragen'!D256,"")</f>
        <v/>
      </c>
      <c r="I254" s="16" t="s">
        <v>2</v>
      </c>
      <c r="J254" s="60" t="str">
        <f>IF(ISNUMBER('Tipps eintragen'!F256),'Tipps eintragen'!F256,"")</f>
        <v/>
      </c>
      <c r="K254" s="115" t="str">
        <f t="shared" si="44"/>
        <v/>
      </c>
      <c r="L254" s="65">
        <f t="shared" si="53"/>
        <v>0</v>
      </c>
      <c r="M254" s="65">
        <f t="shared" si="54"/>
        <v>0</v>
      </c>
      <c r="N254" s="68"/>
    </row>
    <row r="255" spans="1:14" ht="13.5" thickBot="1" x14ac:dyDescent="0.25">
      <c r="A255" s="17"/>
      <c r="B255" s="18"/>
      <c r="C255" s="17"/>
      <c r="D255" s="19"/>
      <c r="E255" s="18" t="s">
        <v>0</v>
      </c>
      <c r="F255" s="17"/>
      <c r="G255" s="115" t="str">
        <f t="shared" si="43"/>
        <v xml:space="preserve"> </v>
      </c>
      <c r="H255" s="63" t="str">
        <f>IF(ISNUMBER('Tipps eintragen'!D257),'Tipps eintragen'!D257,"")</f>
        <v/>
      </c>
      <c r="I255" s="18" t="s">
        <v>0</v>
      </c>
      <c r="J255" s="34" t="str">
        <f>IF(ISNUMBER('Tipps eintragen'!F257),'Tipps eintragen'!F257,"")</f>
        <v/>
      </c>
      <c r="K255" s="115" t="str">
        <f t="shared" si="44"/>
        <v/>
      </c>
      <c r="L255" s="63" t="s">
        <v>0</v>
      </c>
      <c r="M255" s="63"/>
      <c r="N255" s="69">
        <f>SUM(L246:M254)</f>
        <v>0</v>
      </c>
    </row>
    <row r="256" spans="1:14" s="15" customFormat="1" ht="15.75" x14ac:dyDescent="0.25">
      <c r="A256" s="13" t="str">
        <f>'Tipps eintragen'!A258</f>
        <v>24. Spieltag (28.02.-02.03.2025)</v>
      </c>
      <c r="B256" s="13"/>
      <c r="D256" s="14"/>
      <c r="E256" s="13" t="s">
        <v>0</v>
      </c>
      <c r="F256" s="13"/>
      <c r="G256" s="116" t="str">
        <f t="shared" si="43"/>
        <v xml:space="preserve"> </v>
      </c>
      <c r="H256" s="62" t="str">
        <f>IF(ISNUMBER('Tipps eintragen'!D258),'Tipps eintragen'!D258,"")</f>
        <v/>
      </c>
      <c r="I256" s="13" t="s">
        <v>0</v>
      </c>
      <c r="J256" s="60" t="str">
        <f>IF(ISNUMBER('Tipps eintragen'!F258),'Tipps eintragen'!F258,"")</f>
        <v/>
      </c>
      <c r="K256" s="116" t="str">
        <f t="shared" si="44"/>
        <v/>
      </c>
      <c r="L256" s="70" t="s">
        <v>0</v>
      </c>
      <c r="M256" s="65"/>
      <c r="N256" s="67"/>
    </row>
    <row r="257" spans="1:14" x14ac:dyDescent="0.2">
      <c r="A257" s="24" t="str">
        <f>'Tipps eintragen'!A259</f>
        <v>Bochum</v>
      </c>
      <c r="B257" s="25" t="s">
        <v>72</v>
      </c>
      <c r="C257" s="24" t="str">
        <f>'Tipps eintragen'!C259</f>
        <v>Hoffenheim</v>
      </c>
      <c r="D257" s="22"/>
      <c r="E257" s="16" t="s">
        <v>2</v>
      </c>
      <c r="F257" s="21"/>
      <c r="G257" s="115" t="str">
        <f t="shared" si="43"/>
        <v xml:space="preserve"> </v>
      </c>
      <c r="H257" s="62" t="str">
        <f>IF(ISNUMBER('Tipps eintragen'!D259),'Tipps eintragen'!D259,"")</f>
        <v/>
      </c>
      <c r="I257" s="16" t="s">
        <v>2</v>
      </c>
      <c r="J257" s="60" t="str">
        <f>IF(ISNUMBER('Tipps eintragen'!F259),'Tipps eintragen'!F259,"")</f>
        <v/>
      </c>
      <c r="K257" s="115" t="str">
        <f t="shared" si="44"/>
        <v/>
      </c>
      <c r="L257" s="65">
        <f t="shared" ref="L257:L265" si="55">IF(ISNUMBER(K257),IF(G257=K257,IF(K257=2,Pkte_AS,IF(K257=1,Pkte_HS,Pkte_U)),0),0)</f>
        <v>0</v>
      </c>
      <c r="M257" s="65">
        <f t="shared" ref="M257:M265" si="56">IF(AND(ISNUMBER(G257),ISNUMBER(K257)),IF(AND(D257=H257,F257=J257),2,0),0)</f>
        <v>0</v>
      </c>
      <c r="N257" s="68"/>
    </row>
    <row r="258" spans="1:14" x14ac:dyDescent="0.2">
      <c r="A258" s="24" t="str">
        <f>'Tipps eintragen'!A260</f>
        <v>Stuttgart</v>
      </c>
      <c r="B258" s="25" t="s">
        <v>72</v>
      </c>
      <c r="C258" s="24" t="str">
        <f>'Tipps eintragen'!C260</f>
        <v>Bayern</v>
      </c>
      <c r="D258" s="22"/>
      <c r="E258" s="16" t="s">
        <v>2</v>
      </c>
      <c r="F258" s="21"/>
      <c r="G258" s="115" t="str">
        <f t="shared" si="43"/>
        <v xml:space="preserve"> </v>
      </c>
      <c r="H258" s="62" t="str">
        <f>IF(ISNUMBER('Tipps eintragen'!D260),'Tipps eintragen'!D260,"")</f>
        <v/>
      </c>
      <c r="I258" s="16" t="s">
        <v>2</v>
      </c>
      <c r="J258" s="60" t="str">
        <f>IF(ISNUMBER('Tipps eintragen'!F260),'Tipps eintragen'!F260,"")</f>
        <v/>
      </c>
      <c r="K258" s="115" t="str">
        <f t="shared" si="44"/>
        <v/>
      </c>
      <c r="L258" s="65">
        <f t="shared" si="55"/>
        <v>0</v>
      </c>
      <c r="M258" s="65">
        <f t="shared" si="56"/>
        <v>0</v>
      </c>
      <c r="N258" s="68"/>
    </row>
    <row r="259" spans="1:14" x14ac:dyDescent="0.2">
      <c r="A259" s="24" t="str">
        <f>'Tipps eintragen'!A261</f>
        <v>Augsburg</v>
      </c>
      <c r="B259" s="25" t="s">
        <v>72</v>
      </c>
      <c r="C259" s="24" t="str">
        <f>'Tipps eintragen'!C261</f>
        <v>Freiburg</v>
      </c>
      <c r="D259" s="22"/>
      <c r="E259" s="16" t="s">
        <v>2</v>
      </c>
      <c r="F259" s="21"/>
      <c r="G259" s="115" t="str">
        <f t="shared" si="43"/>
        <v xml:space="preserve"> </v>
      </c>
      <c r="H259" s="62" t="str">
        <f>IF(ISNUMBER('Tipps eintragen'!D261),'Tipps eintragen'!D261,"")</f>
        <v/>
      </c>
      <c r="I259" s="16" t="s">
        <v>2</v>
      </c>
      <c r="J259" s="60" t="str">
        <f>IF(ISNUMBER('Tipps eintragen'!F261),'Tipps eintragen'!F261,"")</f>
        <v/>
      </c>
      <c r="K259" s="115" t="str">
        <f t="shared" si="44"/>
        <v/>
      </c>
      <c r="L259" s="65">
        <f t="shared" si="55"/>
        <v>0</v>
      </c>
      <c r="M259" s="65">
        <f t="shared" si="56"/>
        <v>0</v>
      </c>
      <c r="N259" s="68"/>
    </row>
    <row r="260" spans="1:14" x14ac:dyDescent="0.2">
      <c r="A260" s="24" t="str">
        <f>'Tipps eintragen'!A262</f>
        <v>Union Berlin</v>
      </c>
      <c r="B260" s="25" t="s">
        <v>72</v>
      </c>
      <c r="C260" s="24" t="str">
        <f>'Tipps eintragen'!C262</f>
        <v>Holstein</v>
      </c>
      <c r="D260" s="22"/>
      <c r="E260" s="16" t="s">
        <v>2</v>
      </c>
      <c r="F260" s="21"/>
      <c r="G260" s="115" t="str">
        <f t="shared" si="43"/>
        <v xml:space="preserve"> </v>
      </c>
      <c r="H260" s="62" t="str">
        <f>IF(ISNUMBER('Tipps eintragen'!D262),'Tipps eintragen'!D262,"")</f>
        <v/>
      </c>
      <c r="I260" s="16" t="s">
        <v>2</v>
      </c>
      <c r="J260" s="60" t="str">
        <f>IF(ISNUMBER('Tipps eintragen'!F262),'Tipps eintragen'!F262,"")</f>
        <v/>
      </c>
      <c r="K260" s="115" t="str">
        <f t="shared" si="44"/>
        <v/>
      </c>
      <c r="L260" s="65">
        <f t="shared" si="55"/>
        <v>0</v>
      </c>
      <c r="M260" s="65">
        <f t="shared" si="56"/>
        <v>0</v>
      </c>
      <c r="N260" s="68"/>
    </row>
    <row r="261" spans="1:14" x14ac:dyDescent="0.2">
      <c r="A261" s="24" t="str">
        <f>'Tipps eintragen'!A263</f>
        <v>Bremen</v>
      </c>
      <c r="B261" s="25" t="s">
        <v>72</v>
      </c>
      <c r="C261" s="24" t="str">
        <f>'Tipps eintragen'!C263</f>
        <v>Wolfsburg</v>
      </c>
      <c r="D261" s="22"/>
      <c r="E261" s="16" t="s">
        <v>2</v>
      </c>
      <c r="F261" s="21"/>
      <c r="G261" s="115" t="str">
        <f t="shared" ref="G261:G324" si="57">IF(OR(ISBLANK(D261),ISBLANK(F261))," ",IF(D261&gt;F261,1,IF(D261=F261,0,2)))</f>
        <v xml:space="preserve"> </v>
      </c>
      <c r="H261" s="62" t="str">
        <f>IF(ISNUMBER('Tipps eintragen'!D263),'Tipps eintragen'!D263,"")</f>
        <v/>
      </c>
      <c r="I261" s="16" t="s">
        <v>2</v>
      </c>
      <c r="J261" s="60" t="str">
        <f>IF(ISNUMBER('Tipps eintragen'!F263),'Tipps eintragen'!F263,"")</f>
        <v/>
      </c>
      <c r="K261" s="115" t="str">
        <f t="shared" ref="K261:K324" si="58">IF(AND(ISNUMBER(H261),ISNUMBER(J261)),IF(H261&gt;J261,1,IF(H261=J261,0,2)),"")</f>
        <v/>
      </c>
      <c r="L261" s="65">
        <f t="shared" si="55"/>
        <v>0</v>
      </c>
      <c r="M261" s="65">
        <f t="shared" si="56"/>
        <v>0</v>
      </c>
      <c r="N261" s="68"/>
    </row>
    <row r="262" spans="1:14" x14ac:dyDescent="0.2">
      <c r="A262" s="24" t="str">
        <f>'Tipps eintragen'!A264</f>
        <v>Frankfurt</v>
      </c>
      <c r="B262" s="25" t="s">
        <v>72</v>
      </c>
      <c r="C262" s="24" t="str">
        <f>'Tipps eintragen'!C264</f>
        <v>Leverkusen</v>
      </c>
      <c r="D262" s="22"/>
      <c r="E262" s="16" t="s">
        <v>2</v>
      </c>
      <c r="F262" s="21"/>
      <c r="G262" s="115" t="str">
        <f t="shared" si="57"/>
        <v xml:space="preserve"> </v>
      </c>
      <c r="H262" s="62" t="str">
        <f>IF(ISNUMBER('Tipps eintragen'!D264),'Tipps eintragen'!D264,"")</f>
        <v/>
      </c>
      <c r="I262" s="16" t="s">
        <v>2</v>
      </c>
      <c r="J262" s="60" t="str">
        <f>IF(ISNUMBER('Tipps eintragen'!F264),'Tipps eintragen'!F264,"")</f>
        <v/>
      </c>
      <c r="K262" s="115" t="str">
        <f t="shared" si="58"/>
        <v/>
      </c>
      <c r="L262" s="65">
        <f t="shared" si="55"/>
        <v>0</v>
      </c>
      <c r="M262" s="65">
        <f t="shared" si="56"/>
        <v>0</v>
      </c>
      <c r="N262" s="68"/>
    </row>
    <row r="263" spans="1:14" x14ac:dyDescent="0.2">
      <c r="A263" s="24" t="str">
        <f>'Tipps eintragen'!A265</f>
        <v>St. Pauli</v>
      </c>
      <c r="B263" s="25" t="s">
        <v>72</v>
      </c>
      <c r="C263" s="24" t="str">
        <f>'Tipps eintragen'!C265</f>
        <v>Dortmund</v>
      </c>
      <c r="D263" s="22"/>
      <c r="E263" s="16" t="s">
        <v>2</v>
      </c>
      <c r="F263" s="21"/>
      <c r="G263" s="115" t="str">
        <f t="shared" si="57"/>
        <v xml:space="preserve"> </v>
      </c>
      <c r="H263" s="62" t="str">
        <f>IF(ISNUMBER('Tipps eintragen'!D265),'Tipps eintragen'!D265,"")</f>
        <v/>
      </c>
      <c r="I263" s="16" t="s">
        <v>2</v>
      </c>
      <c r="J263" s="60" t="str">
        <f>IF(ISNUMBER('Tipps eintragen'!F265),'Tipps eintragen'!F265,"")</f>
        <v/>
      </c>
      <c r="K263" s="115" t="str">
        <f t="shared" si="58"/>
        <v/>
      </c>
      <c r="L263" s="65">
        <f t="shared" si="55"/>
        <v>0</v>
      </c>
      <c r="M263" s="65">
        <f t="shared" si="56"/>
        <v>0</v>
      </c>
      <c r="N263" s="68"/>
    </row>
    <row r="264" spans="1:14" x14ac:dyDescent="0.2">
      <c r="A264" s="24" t="str">
        <f>'Tipps eintragen'!A266</f>
        <v>Heidenheim</v>
      </c>
      <c r="B264" s="25" t="s">
        <v>72</v>
      </c>
      <c r="C264" s="24" t="str">
        <f>'Tipps eintragen'!C266</f>
        <v>M´gladbach</v>
      </c>
      <c r="D264" s="22"/>
      <c r="E264" s="16" t="s">
        <v>2</v>
      </c>
      <c r="F264" s="21"/>
      <c r="G264" s="115" t="str">
        <f t="shared" si="57"/>
        <v xml:space="preserve"> </v>
      </c>
      <c r="H264" s="62" t="str">
        <f>IF(ISNUMBER('Tipps eintragen'!D266),'Tipps eintragen'!D266,"")</f>
        <v/>
      </c>
      <c r="I264" s="16" t="s">
        <v>2</v>
      </c>
      <c r="J264" s="60" t="str">
        <f>IF(ISNUMBER('Tipps eintragen'!F266),'Tipps eintragen'!F266,"")</f>
        <v/>
      </c>
      <c r="K264" s="115" t="str">
        <f t="shared" si="58"/>
        <v/>
      </c>
      <c r="L264" s="65">
        <f t="shared" si="55"/>
        <v>0</v>
      </c>
      <c r="M264" s="65">
        <f t="shared" si="56"/>
        <v>0</v>
      </c>
      <c r="N264" s="68"/>
    </row>
    <row r="265" spans="1:14" x14ac:dyDescent="0.2">
      <c r="A265" s="24" t="str">
        <f>'Tipps eintragen'!A267</f>
        <v>Leipzig</v>
      </c>
      <c r="B265" s="25" t="s">
        <v>72</v>
      </c>
      <c r="C265" s="24" t="str">
        <f>'Tipps eintragen'!C267</f>
        <v>Mainz</v>
      </c>
      <c r="D265" s="22"/>
      <c r="E265" s="16" t="s">
        <v>2</v>
      </c>
      <c r="F265" s="21"/>
      <c r="G265" s="115" t="str">
        <f t="shared" si="57"/>
        <v xml:space="preserve"> </v>
      </c>
      <c r="H265" s="62" t="str">
        <f>IF(ISNUMBER('Tipps eintragen'!D267),'Tipps eintragen'!D267,"")</f>
        <v/>
      </c>
      <c r="I265" s="16" t="s">
        <v>2</v>
      </c>
      <c r="J265" s="60" t="str">
        <f>IF(ISNUMBER('Tipps eintragen'!F267),'Tipps eintragen'!F267,"")</f>
        <v/>
      </c>
      <c r="K265" s="115" t="str">
        <f t="shared" si="58"/>
        <v/>
      </c>
      <c r="L265" s="65">
        <f t="shared" si="55"/>
        <v>0</v>
      </c>
      <c r="M265" s="65">
        <f t="shared" si="56"/>
        <v>0</v>
      </c>
      <c r="N265" s="68"/>
    </row>
    <row r="266" spans="1:14" ht="13.5" thickBot="1" x14ac:dyDescent="0.25">
      <c r="A266" s="17"/>
      <c r="B266" s="18"/>
      <c r="C266" s="17"/>
      <c r="D266" s="19"/>
      <c r="E266" s="18" t="s">
        <v>0</v>
      </c>
      <c r="F266" s="17"/>
      <c r="G266" s="115" t="str">
        <f t="shared" si="57"/>
        <v xml:space="preserve"> </v>
      </c>
      <c r="H266" s="63" t="str">
        <f>IF(ISNUMBER('Tipps eintragen'!D268),'Tipps eintragen'!D268,"")</f>
        <v/>
      </c>
      <c r="I266" s="18" t="s">
        <v>0</v>
      </c>
      <c r="J266" s="34" t="str">
        <f>IF(ISNUMBER('Tipps eintragen'!F268),'Tipps eintragen'!F268,"")</f>
        <v/>
      </c>
      <c r="K266" s="115" t="str">
        <f t="shared" si="58"/>
        <v/>
      </c>
      <c r="L266" s="63" t="s">
        <v>0</v>
      </c>
      <c r="M266" s="63"/>
      <c r="N266" s="69">
        <f>SUM(L257:M265)</f>
        <v>0</v>
      </c>
    </row>
    <row r="267" spans="1:14" s="15" customFormat="1" ht="15.75" x14ac:dyDescent="0.25">
      <c r="A267" s="13" t="str">
        <f>'Tipps eintragen'!A269</f>
        <v>25. Spieltag (07.-09.03.2025)</v>
      </c>
      <c r="B267" s="13"/>
      <c r="D267" s="14"/>
      <c r="E267" s="13" t="s">
        <v>0</v>
      </c>
      <c r="F267" s="13"/>
      <c r="G267" s="116" t="str">
        <f t="shared" si="57"/>
        <v xml:space="preserve"> </v>
      </c>
      <c r="H267" s="62" t="str">
        <f>IF(ISNUMBER('Tipps eintragen'!D269),'Tipps eintragen'!D269,"")</f>
        <v/>
      </c>
      <c r="I267" s="13" t="s">
        <v>0</v>
      </c>
      <c r="J267" s="60" t="str">
        <f>IF(ISNUMBER('Tipps eintragen'!F269),'Tipps eintragen'!F269,"")</f>
        <v/>
      </c>
      <c r="K267" s="116" t="str">
        <f t="shared" si="58"/>
        <v/>
      </c>
      <c r="L267" s="70" t="s">
        <v>0</v>
      </c>
      <c r="M267" s="65"/>
      <c r="N267" s="67"/>
    </row>
    <row r="268" spans="1:14" x14ac:dyDescent="0.2">
      <c r="A268" s="24" t="str">
        <f>'Tipps eintragen'!A270</f>
        <v>Hoffenheim</v>
      </c>
      <c r="B268" s="25" t="s">
        <v>72</v>
      </c>
      <c r="C268" s="24" t="str">
        <f>'Tipps eintragen'!C270</f>
        <v>Heidenheim</v>
      </c>
      <c r="D268" s="22"/>
      <c r="E268" s="16" t="s">
        <v>2</v>
      </c>
      <c r="F268" s="21"/>
      <c r="G268" s="115" t="str">
        <f t="shared" si="57"/>
        <v xml:space="preserve"> </v>
      </c>
      <c r="H268" s="62" t="str">
        <f>IF(ISNUMBER('Tipps eintragen'!D270),'Tipps eintragen'!D270,"")</f>
        <v/>
      </c>
      <c r="I268" s="16" t="s">
        <v>2</v>
      </c>
      <c r="J268" s="60" t="str">
        <f>IF(ISNUMBER('Tipps eintragen'!F270),'Tipps eintragen'!F270,"")</f>
        <v/>
      </c>
      <c r="K268" s="115" t="str">
        <f t="shared" si="58"/>
        <v/>
      </c>
      <c r="L268" s="65">
        <f t="shared" ref="L268:L276" si="59">IF(ISNUMBER(K268),IF(G268=K268,IF(K268=2,Pkte_AS,IF(K268=1,Pkte_HS,Pkte_U)),0),0)</f>
        <v>0</v>
      </c>
      <c r="M268" s="65">
        <f t="shared" ref="M268:M276" si="60">IF(AND(ISNUMBER(G268),ISNUMBER(K268)),IF(AND(D268=H268,F268=J268),2,0),0)</f>
        <v>0</v>
      </c>
      <c r="N268" s="68"/>
    </row>
    <row r="269" spans="1:14" x14ac:dyDescent="0.2">
      <c r="A269" s="24" t="str">
        <f>'Tipps eintragen'!A271</f>
        <v>Leverkusen</v>
      </c>
      <c r="B269" s="25" t="s">
        <v>72</v>
      </c>
      <c r="C269" s="24" t="str">
        <f>'Tipps eintragen'!C271</f>
        <v>Bremen</v>
      </c>
      <c r="D269" s="22"/>
      <c r="E269" s="16" t="s">
        <v>2</v>
      </c>
      <c r="F269" s="21"/>
      <c r="G269" s="115" t="str">
        <f t="shared" si="57"/>
        <v xml:space="preserve"> </v>
      </c>
      <c r="H269" s="62" t="str">
        <f>IF(ISNUMBER('Tipps eintragen'!D271),'Tipps eintragen'!D271,"")</f>
        <v/>
      </c>
      <c r="I269" s="16" t="s">
        <v>2</v>
      </c>
      <c r="J269" s="60" t="str">
        <f>IF(ISNUMBER('Tipps eintragen'!F271),'Tipps eintragen'!F271,"")</f>
        <v/>
      </c>
      <c r="K269" s="115" t="str">
        <f t="shared" si="58"/>
        <v/>
      </c>
      <c r="L269" s="65">
        <f t="shared" si="59"/>
        <v>0</v>
      </c>
      <c r="M269" s="65">
        <f t="shared" si="60"/>
        <v>0</v>
      </c>
      <c r="N269" s="68"/>
    </row>
    <row r="270" spans="1:14" x14ac:dyDescent="0.2">
      <c r="A270" s="24" t="str">
        <f>'Tipps eintragen'!A272</f>
        <v>Freiburg</v>
      </c>
      <c r="B270" s="25" t="s">
        <v>72</v>
      </c>
      <c r="C270" s="24" t="str">
        <f>'Tipps eintragen'!C272</f>
        <v>Leipzig</v>
      </c>
      <c r="D270" s="22"/>
      <c r="E270" s="16" t="s">
        <v>2</v>
      </c>
      <c r="F270" s="21"/>
      <c r="G270" s="115" t="str">
        <f t="shared" si="57"/>
        <v xml:space="preserve"> </v>
      </c>
      <c r="H270" s="62" t="str">
        <f>IF(ISNUMBER('Tipps eintragen'!D272),'Tipps eintragen'!D272,"")</f>
        <v/>
      </c>
      <c r="I270" s="16" t="s">
        <v>2</v>
      </c>
      <c r="J270" s="60" t="str">
        <f>IF(ISNUMBER('Tipps eintragen'!F272),'Tipps eintragen'!F272,"")</f>
        <v/>
      </c>
      <c r="K270" s="115" t="str">
        <f t="shared" si="58"/>
        <v/>
      </c>
      <c r="L270" s="65">
        <f t="shared" si="59"/>
        <v>0</v>
      </c>
      <c r="M270" s="65">
        <f t="shared" si="60"/>
        <v>0</v>
      </c>
      <c r="N270" s="68"/>
    </row>
    <row r="271" spans="1:14" x14ac:dyDescent="0.2">
      <c r="A271" s="24" t="str">
        <f>'Tipps eintragen'!A273</f>
        <v>Bayern</v>
      </c>
      <c r="B271" s="25" t="s">
        <v>72</v>
      </c>
      <c r="C271" s="24" t="str">
        <f>'Tipps eintragen'!C273</f>
        <v>Bochum</v>
      </c>
      <c r="D271" s="22"/>
      <c r="E271" s="16" t="s">
        <v>2</v>
      </c>
      <c r="F271" s="21"/>
      <c r="G271" s="115" t="str">
        <f t="shared" si="57"/>
        <v xml:space="preserve"> </v>
      </c>
      <c r="H271" s="62" t="str">
        <f>IF(ISNUMBER('Tipps eintragen'!D273),'Tipps eintragen'!D273,"")</f>
        <v/>
      </c>
      <c r="I271" s="16" t="s">
        <v>2</v>
      </c>
      <c r="J271" s="60" t="str">
        <f>IF(ISNUMBER('Tipps eintragen'!F273),'Tipps eintragen'!F273,"")</f>
        <v/>
      </c>
      <c r="K271" s="115" t="str">
        <f t="shared" si="58"/>
        <v/>
      </c>
      <c r="L271" s="65">
        <f t="shared" si="59"/>
        <v>0</v>
      </c>
      <c r="M271" s="65">
        <f t="shared" si="60"/>
        <v>0</v>
      </c>
      <c r="N271" s="68"/>
    </row>
    <row r="272" spans="1:14" x14ac:dyDescent="0.2">
      <c r="A272" s="24" t="str">
        <f>'Tipps eintragen'!A274</f>
        <v>Frankfurt</v>
      </c>
      <c r="B272" s="25" t="s">
        <v>72</v>
      </c>
      <c r="C272" s="24" t="str">
        <f>'Tipps eintragen'!C274</f>
        <v>Union Berlin</v>
      </c>
      <c r="D272" s="22"/>
      <c r="E272" s="16" t="s">
        <v>2</v>
      </c>
      <c r="F272" s="21"/>
      <c r="G272" s="115" t="str">
        <f t="shared" si="57"/>
        <v xml:space="preserve"> </v>
      </c>
      <c r="H272" s="62" t="str">
        <f>IF(ISNUMBER('Tipps eintragen'!D274),'Tipps eintragen'!D274,"")</f>
        <v/>
      </c>
      <c r="I272" s="16" t="s">
        <v>2</v>
      </c>
      <c r="J272" s="60" t="str">
        <f>IF(ISNUMBER('Tipps eintragen'!F274),'Tipps eintragen'!F274,"")</f>
        <v/>
      </c>
      <c r="K272" s="115" t="str">
        <f t="shared" si="58"/>
        <v/>
      </c>
      <c r="L272" s="65">
        <f t="shared" si="59"/>
        <v>0</v>
      </c>
      <c r="M272" s="65">
        <f t="shared" si="60"/>
        <v>0</v>
      </c>
      <c r="N272" s="68"/>
    </row>
    <row r="273" spans="1:14" x14ac:dyDescent="0.2">
      <c r="A273" s="24" t="str">
        <f>'Tipps eintragen'!A275</f>
        <v>Dortmund</v>
      </c>
      <c r="B273" s="25" t="s">
        <v>72</v>
      </c>
      <c r="C273" s="24" t="str">
        <f>'Tipps eintragen'!C275</f>
        <v>Augsburg</v>
      </c>
      <c r="D273" s="22"/>
      <c r="E273" s="16" t="s">
        <v>2</v>
      </c>
      <c r="F273" s="21"/>
      <c r="G273" s="115" t="str">
        <f t="shared" si="57"/>
        <v xml:space="preserve"> </v>
      </c>
      <c r="H273" s="62" t="str">
        <f>IF(ISNUMBER('Tipps eintragen'!D275),'Tipps eintragen'!D275,"")</f>
        <v/>
      </c>
      <c r="I273" s="16" t="s">
        <v>2</v>
      </c>
      <c r="J273" s="60" t="str">
        <f>IF(ISNUMBER('Tipps eintragen'!F275),'Tipps eintragen'!F275,"")</f>
        <v/>
      </c>
      <c r="K273" s="115" t="str">
        <f t="shared" si="58"/>
        <v/>
      </c>
      <c r="L273" s="65">
        <f t="shared" si="59"/>
        <v>0</v>
      </c>
      <c r="M273" s="65">
        <f t="shared" si="60"/>
        <v>0</v>
      </c>
      <c r="N273" s="68"/>
    </row>
    <row r="274" spans="1:14" x14ac:dyDescent="0.2">
      <c r="A274" s="24" t="str">
        <f>'Tipps eintragen'!A276</f>
        <v>Wolfsburg</v>
      </c>
      <c r="B274" s="25" t="s">
        <v>72</v>
      </c>
      <c r="C274" s="24" t="str">
        <f>'Tipps eintragen'!C276</f>
        <v>St. Pauli</v>
      </c>
      <c r="D274" s="22"/>
      <c r="E274" s="16" t="s">
        <v>2</v>
      </c>
      <c r="F274" s="21"/>
      <c r="G274" s="115" t="str">
        <f t="shared" si="57"/>
        <v xml:space="preserve"> </v>
      </c>
      <c r="H274" s="62" t="str">
        <f>IF(ISNUMBER('Tipps eintragen'!D276),'Tipps eintragen'!D276,"")</f>
        <v/>
      </c>
      <c r="I274" s="16" t="s">
        <v>2</v>
      </c>
      <c r="J274" s="60" t="str">
        <f>IF(ISNUMBER('Tipps eintragen'!F276),'Tipps eintragen'!F276,"")</f>
        <v/>
      </c>
      <c r="K274" s="115" t="str">
        <f t="shared" si="58"/>
        <v/>
      </c>
      <c r="L274" s="65">
        <f t="shared" si="59"/>
        <v>0</v>
      </c>
      <c r="M274" s="65">
        <f t="shared" si="60"/>
        <v>0</v>
      </c>
      <c r="N274" s="68"/>
    </row>
    <row r="275" spans="1:14" x14ac:dyDescent="0.2">
      <c r="A275" s="24" t="str">
        <f>'Tipps eintragen'!A277</f>
        <v>M´gladbach</v>
      </c>
      <c r="B275" s="25" t="s">
        <v>72</v>
      </c>
      <c r="C275" s="24" t="str">
        <f>'Tipps eintragen'!C277</f>
        <v>Mainz</v>
      </c>
      <c r="D275" s="22"/>
      <c r="E275" s="16" t="s">
        <v>2</v>
      </c>
      <c r="F275" s="21"/>
      <c r="G275" s="115" t="str">
        <f t="shared" si="57"/>
        <v xml:space="preserve"> </v>
      </c>
      <c r="H275" s="62" t="str">
        <f>IF(ISNUMBER('Tipps eintragen'!D277),'Tipps eintragen'!D277,"")</f>
        <v/>
      </c>
      <c r="I275" s="16" t="s">
        <v>2</v>
      </c>
      <c r="J275" s="60" t="str">
        <f>IF(ISNUMBER('Tipps eintragen'!F277),'Tipps eintragen'!F277,"")</f>
        <v/>
      </c>
      <c r="K275" s="115" t="str">
        <f t="shared" si="58"/>
        <v/>
      </c>
      <c r="L275" s="65">
        <f t="shared" si="59"/>
        <v>0</v>
      </c>
      <c r="M275" s="65">
        <f t="shared" si="60"/>
        <v>0</v>
      </c>
      <c r="N275" s="68"/>
    </row>
    <row r="276" spans="1:14" x14ac:dyDescent="0.2">
      <c r="A276" s="24" t="str">
        <f>'Tipps eintragen'!A278</f>
        <v>Holstein</v>
      </c>
      <c r="B276" s="25" t="s">
        <v>72</v>
      </c>
      <c r="C276" s="24" t="str">
        <f>'Tipps eintragen'!C278</f>
        <v>Stuttgart</v>
      </c>
      <c r="D276" s="22"/>
      <c r="E276" s="16" t="s">
        <v>2</v>
      </c>
      <c r="F276" s="21"/>
      <c r="G276" s="115" t="str">
        <f t="shared" si="57"/>
        <v xml:space="preserve"> </v>
      </c>
      <c r="H276" s="62" t="str">
        <f>IF(ISNUMBER('Tipps eintragen'!D278),'Tipps eintragen'!D278,"")</f>
        <v/>
      </c>
      <c r="I276" s="16" t="s">
        <v>2</v>
      </c>
      <c r="J276" s="60" t="str">
        <f>IF(ISNUMBER('Tipps eintragen'!F278),'Tipps eintragen'!F278,"")</f>
        <v/>
      </c>
      <c r="K276" s="115" t="str">
        <f t="shared" si="58"/>
        <v/>
      </c>
      <c r="L276" s="65">
        <f t="shared" si="59"/>
        <v>0</v>
      </c>
      <c r="M276" s="65">
        <f t="shared" si="60"/>
        <v>0</v>
      </c>
      <c r="N276" s="68"/>
    </row>
    <row r="277" spans="1:14" ht="13.5" thickBot="1" x14ac:dyDescent="0.25">
      <c r="A277" s="17"/>
      <c r="B277" s="18"/>
      <c r="C277" s="17"/>
      <c r="D277" s="19"/>
      <c r="E277" s="18" t="s">
        <v>0</v>
      </c>
      <c r="F277" s="17"/>
      <c r="G277" s="115" t="str">
        <f t="shared" si="57"/>
        <v xml:space="preserve"> </v>
      </c>
      <c r="H277" s="63" t="str">
        <f>IF(ISNUMBER('Tipps eintragen'!D279),'Tipps eintragen'!D279,"")</f>
        <v/>
      </c>
      <c r="I277" s="18" t="s">
        <v>0</v>
      </c>
      <c r="J277" s="34" t="str">
        <f>IF(ISNUMBER('Tipps eintragen'!F279),'Tipps eintragen'!F279,"")</f>
        <v/>
      </c>
      <c r="K277" s="115" t="str">
        <f t="shared" si="58"/>
        <v/>
      </c>
      <c r="L277" s="63" t="s">
        <v>0</v>
      </c>
      <c r="M277" s="63"/>
      <c r="N277" s="69">
        <f>SUM(L268:M276)</f>
        <v>0</v>
      </c>
    </row>
    <row r="278" spans="1:14" s="15" customFormat="1" ht="15.75" x14ac:dyDescent="0.25">
      <c r="A278" s="13" t="str">
        <f>'Tipps eintragen'!A280</f>
        <v>26. Spieltag (14.-16.03.2025)</v>
      </c>
      <c r="B278" s="13"/>
      <c r="D278" s="14"/>
      <c r="E278" s="13" t="s">
        <v>0</v>
      </c>
      <c r="F278" s="13"/>
      <c r="G278" s="116" t="str">
        <f t="shared" si="57"/>
        <v xml:space="preserve"> </v>
      </c>
      <c r="H278" s="62" t="str">
        <f>IF(ISNUMBER('Tipps eintragen'!D280),'Tipps eintragen'!D280,"")</f>
        <v/>
      </c>
      <c r="I278" s="13" t="s">
        <v>0</v>
      </c>
      <c r="J278" s="60" t="str">
        <f>IF(ISNUMBER('Tipps eintragen'!F280),'Tipps eintragen'!F280,"")</f>
        <v/>
      </c>
      <c r="K278" s="116" t="str">
        <f t="shared" si="58"/>
        <v/>
      </c>
      <c r="L278" s="70" t="s">
        <v>0</v>
      </c>
      <c r="M278" s="65"/>
      <c r="N278" s="67"/>
    </row>
    <row r="279" spans="1:14" x14ac:dyDescent="0.2">
      <c r="A279" s="24" t="str">
        <f>'Tipps eintragen'!A281</f>
        <v>Stuttgart</v>
      </c>
      <c r="B279" s="25" t="s">
        <v>72</v>
      </c>
      <c r="C279" s="24" t="str">
        <f>'Tipps eintragen'!C281</f>
        <v>Leverkusen</v>
      </c>
      <c r="D279" s="22"/>
      <c r="E279" s="16" t="s">
        <v>2</v>
      </c>
      <c r="F279" s="21"/>
      <c r="G279" s="115" t="str">
        <f t="shared" si="57"/>
        <v xml:space="preserve"> </v>
      </c>
      <c r="H279" s="62" t="str">
        <f>IF(ISNUMBER('Tipps eintragen'!D281),'Tipps eintragen'!D281,"")</f>
        <v/>
      </c>
      <c r="I279" s="16" t="s">
        <v>2</v>
      </c>
      <c r="J279" s="60" t="str">
        <f>IF(ISNUMBER('Tipps eintragen'!F281),'Tipps eintragen'!F281,"")</f>
        <v/>
      </c>
      <c r="K279" s="115" t="str">
        <f t="shared" si="58"/>
        <v/>
      </c>
      <c r="L279" s="65">
        <f t="shared" ref="L279:L287" si="61">IF(ISNUMBER(K279),IF(G279=K279,IF(K279=2,Pkte_AS,IF(K279=1,Pkte_HS,Pkte_U)),0),0)</f>
        <v>0</v>
      </c>
      <c r="M279" s="65">
        <f t="shared" ref="M279:M287" si="62">IF(AND(ISNUMBER(G279),ISNUMBER(K279)),IF(AND(D279=H279,F279=J279),2,0),0)</f>
        <v>0</v>
      </c>
      <c r="N279" s="68"/>
    </row>
    <row r="280" spans="1:14" x14ac:dyDescent="0.2">
      <c r="A280" s="24" t="str">
        <f>'Tipps eintragen'!A282</f>
        <v>Bremen</v>
      </c>
      <c r="B280" s="25" t="s">
        <v>72</v>
      </c>
      <c r="C280" s="24" t="str">
        <f>'Tipps eintragen'!C282</f>
        <v>M´gladbach</v>
      </c>
      <c r="D280" s="22"/>
      <c r="E280" s="16" t="s">
        <v>2</v>
      </c>
      <c r="F280" s="21"/>
      <c r="G280" s="115" t="str">
        <f t="shared" si="57"/>
        <v xml:space="preserve"> </v>
      </c>
      <c r="H280" s="62" t="str">
        <f>IF(ISNUMBER('Tipps eintragen'!D282),'Tipps eintragen'!D282,"")</f>
        <v/>
      </c>
      <c r="I280" s="16" t="s">
        <v>2</v>
      </c>
      <c r="J280" s="60" t="str">
        <f>IF(ISNUMBER('Tipps eintragen'!F282),'Tipps eintragen'!F282,"")</f>
        <v/>
      </c>
      <c r="K280" s="115" t="str">
        <f t="shared" si="58"/>
        <v/>
      </c>
      <c r="L280" s="65">
        <f t="shared" si="61"/>
        <v>0</v>
      </c>
      <c r="M280" s="65">
        <f t="shared" si="62"/>
        <v>0</v>
      </c>
      <c r="N280" s="68"/>
    </row>
    <row r="281" spans="1:14" x14ac:dyDescent="0.2">
      <c r="A281" s="24" t="str">
        <f>'Tipps eintragen'!A283</f>
        <v>Mainz</v>
      </c>
      <c r="B281" s="25" t="s">
        <v>72</v>
      </c>
      <c r="C281" s="24" t="str">
        <f>'Tipps eintragen'!C283</f>
        <v>Freiburg</v>
      </c>
      <c r="D281" s="22"/>
      <c r="E281" s="16" t="s">
        <v>2</v>
      </c>
      <c r="F281" s="21"/>
      <c r="G281" s="115" t="str">
        <f t="shared" si="57"/>
        <v xml:space="preserve"> </v>
      </c>
      <c r="H281" s="62" t="str">
        <f>IF(ISNUMBER('Tipps eintragen'!D283),'Tipps eintragen'!D283,"")</f>
        <v/>
      </c>
      <c r="I281" s="16" t="s">
        <v>2</v>
      </c>
      <c r="J281" s="60" t="str">
        <f>IF(ISNUMBER('Tipps eintragen'!F283),'Tipps eintragen'!F283,"")</f>
        <v/>
      </c>
      <c r="K281" s="115" t="str">
        <f t="shared" si="58"/>
        <v/>
      </c>
      <c r="L281" s="65">
        <f t="shared" si="61"/>
        <v>0</v>
      </c>
      <c r="M281" s="65">
        <f t="shared" si="62"/>
        <v>0</v>
      </c>
      <c r="N281" s="68"/>
    </row>
    <row r="282" spans="1:14" x14ac:dyDescent="0.2">
      <c r="A282" s="24" t="str">
        <f>'Tipps eintragen'!A284</f>
        <v>Leipzig</v>
      </c>
      <c r="B282" s="25" t="s">
        <v>72</v>
      </c>
      <c r="C282" s="24" t="str">
        <f>'Tipps eintragen'!C284</f>
        <v>Dortmund</v>
      </c>
      <c r="D282" s="22"/>
      <c r="E282" s="16" t="s">
        <v>2</v>
      </c>
      <c r="F282" s="21"/>
      <c r="G282" s="115" t="str">
        <f t="shared" si="57"/>
        <v xml:space="preserve"> </v>
      </c>
      <c r="H282" s="62" t="str">
        <f>IF(ISNUMBER('Tipps eintragen'!D284),'Tipps eintragen'!D284,"")</f>
        <v/>
      </c>
      <c r="I282" s="16" t="s">
        <v>2</v>
      </c>
      <c r="J282" s="60" t="str">
        <f>IF(ISNUMBER('Tipps eintragen'!F284),'Tipps eintragen'!F284,"")</f>
        <v/>
      </c>
      <c r="K282" s="115" t="str">
        <f t="shared" si="58"/>
        <v/>
      </c>
      <c r="L282" s="65">
        <f t="shared" si="61"/>
        <v>0</v>
      </c>
      <c r="M282" s="65">
        <f t="shared" si="62"/>
        <v>0</v>
      </c>
      <c r="N282" s="68"/>
    </row>
    <row r="283" spans="1:14" x14ac:dyDescent="0.2">
      <c r="A283" s="24" t="str">
        <f>'Tipps eintragen'!A285</f>
        <v>Bochum</v>
      </c>
      <c r="B283" s="25" t="s">
        <v>72</v>
      </c>
      <c r="C283" s="24" t="str">
        <f>'Tipps eintragen'!C285</f>
        <v>Frankfurt</v>
      </c>
      <c r="D283" s="22"/>
      <c r="E283" s="16" t="s">
        <v>2</v>
      </c>
      <c r="F283" s="21"/>
      <c r="G283" s="115" t="str">
        <f t="shared" si="57"/>
        <v xml:space="preserve"> </v>
      </c>
      <c r="H283" s="62" t="str">
        <f>IF(ISNUMBER('Tipps eintragen'!D285),'Tipps eintragen'!D285,"")</f>
        <v/>
      </c>
      <c r="I283" s="16" t="s">
        <v>2</v>
      </c>
      <c r="J283" s="60" t="str">
        <f>IF(ISNUMBER('Tipps eintragen'!F285),'Tipps eintragen'!F285,"")</f>
        <v/>
      </c>
      <c r="K283" s="115" t="str">
        <f t="shared" si="58"/>
        <v/>
      </c>
      <c r="L283" s="65">
        <f t="shared" si="61"/>
        <v>0</v>
      </c>
      <c r="M283" s="65">
        <f t="shared" si="62"/>
        <v>0</v>
      </c>
      <c r="N283" s="68"/>
    </row>
    <row r="284" spans="1:14" x14ac:dyDescent="0.2">
      <c r="A284" s="24" t="str">
        <f>'Tipps eintragen'!A286</f>
        <v>Heidenheim</v>
      </c>
      <c r="B284" s="25" t="s">
        <v>72</v>
      </c>
      <c r="C284" s="24" t="str">
        <f>'Tipps eintragen'!C286</f>
        <v>Holstein</v>
      </c>
      <c r="D284" s="22"/>
      <c r="E284" s="16" t="s">
        <v>2</v>
      </c>
      <c r="F284" s="21"/>
      <c r="G284" s="115" t="str">
        <f t="shared" si="57"/>
        <v xml:space="preserve"> </v>
      </c>
      <c r="H284" s="62" t="str">
        <f>IF(ISNUMBER('Tipps eintragen'!D286),'Tipps eintragen'!D286,"")</f>
        <v/>
      </c>
      <c r="I284" s="16" t="s">
        <v>2</v>
      </c>
      <c r="J284" s="60" t="str">
        <f>IF(ISNUMBER('Tipps eintragen'!F286),'Tipps eintragen'!F286,"")</f>
        <v/>
      </c>
      <c r="K284" s="115" t="str">
        <f t="shared" si="58"/>
        <v/>
      </c>
      <c r="L284" s="65">
        <f t="shared" si="61"/>
        <v>0</v>
      </c>
      <c r="M284" s="65">
        <f t="shared" si="62"/>
        <v>0</v>
      </c>
      <c r="N284" s="68"/>
    </row>
    <row r="285" spans="1:14" x14ac:dyDescent="0.2">
      <c r="A285" s="24" t="str">
        <f>'Tipps eintragen'!A287</f>
        <v>Augsburg</v>
      </c>
      <c r="B285" s="25" t="s">
        <v>72</v>
      </c>
      <c r="C285" s="24" t="str">
        <f>'Tipps eintragen'!C287</f>
        <v>Wolfsburg</v>
      </c>
      <c r="D285" s="22"/>
      <c r="E285" s="16" t="s">
        <v>2</v>
      </c>
      <c r="F285" s="21"/>
      <c r="G285" s="115" t="str">
        <f t="shared" si="57"/>
        <v xml:space="preserve"> </v>
      </c>
      <c r="H285" s="62" t="str">
        <f>IF(ISNUMBER('Tipps eintragen'!D287),'Tipps eintragen'!D287,"")</f>
        <v/>
      </c>
      <c r="I285" s="16" t="s">
        <v>2</v>
      </c>
      <c r="J285" s="60" t="str">
        <f>IF(ISNUMBER('Tipps eintragen'!F287),'Tipps eintragen'!F287,"")</f>
        <v/>
      </c>
      <c r="K285" s="115" t="str">
        <f t="shared" si="58"/>
        <v/>
      </c>
      <c r="L285" s="65">
        <f t="shared" si="61"/>
        <v>0</v>
      </c>
      <c r="M285" s="65">
        <f t="shared" si="62"/>
        <v>0</v>
      </c>
      <c r="N285" s="68"/>
    </row>
    <row r="286" spans="1:14" x14ac:dyDescent="0.2">
      <c r="A286" s="24" t="str">
        <f>'Tipps eintragen'!A288</f>
        <v>Union Berlin</v>
      </c>
      <c r="B286" s="25" t="s">
        <v>72</v>
      </c>
      <c r="C286" s="24" t="str">
        <f>'Tipps eintragen'!C288</f>
        <v>Bayern</v>
      </c>
      <c r="D286" s="22"/>
      <c r="E286" s="16" t="s">
        <v>2</v>
      </c>
      <c r="F286" s="21"/>
      <c r="G286" s="115" t="str">
        <f t="shared" si="57"/>
        <v xml:space="preserve"> </v>
      </c>
      <c r="H286" s="62" t="str">
        <f>IF(ISNUMBER('Tipps eintragen'!D288),'Tipps eintragen'!D288,"")</f>
        <v/>
      </c>
      <c r="I286" s="16" t="s">
        <v>2</v>
      </c>
      <c r="J286" s="60" t="str">
        <f>IF(ISNUMBER('Tipps eintragen'!F288),'Tipps eintragen'!F288,"")</f>
        <v/>
      </c>
      <c r="K286" s="115" t="str">
        <f t="shared" si="58"/>
        <v/>
      </c>
      <c r="L286" s="65">
        <f t="shared" si="61"/>
        <v>0</v>
      </c>
      <c r="M286" s="65">
        <f t="shared" si="62"/>
        <v>0</v>
      </c>
      <c r="N286" s="68"/>
    </row>
    <row r="287" spans="1:14" x14ac:dyDescent="0.2">
      <c r="A287" s="24" t="str">
        <f>'Tipps eintragen'!A289</f>
        <v>St. Pauli</v>
      </c>
      <c r="B287" s="25" t="s">
        <v>72</v>
      </c>
      <c r="C287" s="24" t="str">
        <f>'Tipps eintragen'!C289</f>
        <v>Hoffenheim</v>
      </c>
      <c r="D287" s="22"/>
      <c r="E287" s="16" t="s">
        <v>2</v>
      </c>
      <c r="F287" s="21"/>
      <c r="G287" s="115" t="str">
        <f t="shared" si="57"/>
        <v xml:space="preserve"> </v>
      </c>
      <c r="H287" s="62" t="str">
        <f>IF(ISNUMBER('Tipps eintragen'!D289),'Tipps eintragen'!D289,"")</f>
        <v/>
      </c>
      <c r="I287" s="16" t="s">
        <v>2</v>
      </c>
      <c r="J287" s="60" t="str">
        <f>IF(ISNUMBER('Tipps eintragen'!F289),'Tipps eintragen'!F289,"")</f>
        <v/>
      </c>
      <c r="K287" s="115" t="str">
        <f t="shared" si="58"/>
        <v/>
      </c>
      <c r="L287" s="65">
        <f t="shared" si="61"/>
        <v>0</v>
      </c>
      <c r="M287" s="65">
        <f t="shared" si="62"/>
        <v>0</v>
      </c>
      <c r="N287" s="68"/>
    </row>
    <row r="288" spans="1:14" ht="13.5" thickBot="1" x14ac:dyDescent="0.25">
      <c r="A288" s="17"/>
      <c r="B288" s="18"/>
      <c r="C288" s="17"/>
      <c r="D288" s="19"/>
      <c r="E288" s="18" t="s">
        <v>0</v>
      </c>
      <c r="F288" s="17"/>
      <c r="G288" s="115" t="str">
        <f t="shared" si="57"/>
        <v xml:space="preserve"> </v>
      </c>
      <c r="H288" s="63" t="str">
        <f>IF(ISNUMBER('Tipps eintragen'!D290),'Tipps eintragen'!D290,"")</f>
        <v/>
      </c>
      <c r="I288" s="18" t="s">
        <v>0</v>
      </c>
      <c r="J288" s="34" t="str">
        <f>IF(ISNUMBER('Tipps eintragen'!F290),'Tipps eintragen'!F290,"")</f>
        <v/>
      </c>
      <c r="K288" s="115" t="str">
        <f t="shared" si="58"/>
        <v/>
      </c>
      <c r="L288" s="63" t="s">
        <v>0</v>
      </c>
      <c r="M288" s="63"/>
      <c r="N288" s="69">
        <f>SUM(L279:M287)</f>
        <v>0</v>
      </c>
    </row>
    <row r="289" spans="1:14" s="15" customFormat="1" ht="15.75" x14ac:dyDescent="0.25">
      <c r="A289" s="13" t="str">
        <f>'Tipps eintragen'!A291</f>
        <v>27. Spieltag (28.-30.03.2025)</v>
      </c>
      <c r="B289" s="13"/>
      <c r="D289" s="14"/>
      <c r="E289" s="13" t="s">
        <v>0</v>
      </c>
      <c r="F289" s="13"/>
      <c r="G289" s="116" t="str">
        <f t="shared" si="57"/>
        <v xml:space="preserve"> </v>
      </c>
      <c r="H289" s="62" t="str">
        <f>IF(ISNUMBER('Tipps eintragen'!D291),'Tipps eintragen'!D291,"")</f>
        <v/>
      </c>
      <c r="I289" s="13" t="s">
        <v>0</v>
      </c>
      <c r="J289" s="60" t="str">
        <f>IF(ISNUMBER('Tipps eintragen'!F291),'Tipps eintragen'!F291,"")</f>
        <v/>
      </c>
      <c r="K289" s="116" t="str">
        <f t="shared" si="58"/>
        <v/>
      </c>
      <c r="L289" s="70" t="s">
        <v>0</v>
      </c>
      <c r="M289" s="65"/>
      <c r="N289" s="67"/>
    </row>
    <row r="290" spans="1:14" x14ac:dyDescent="0.2">
      <c r="A290" s="24" t="str">
        <f>'Tipps eintragen'!A292</f>
        <v>Wolfsburg</v>
      </c>
      <c r="B290" s="25" t="s">
        <v>72</v>
      </c>
      <c r="C290" s="24" t="str">
        <f>'Tipps eintragen'!C292</f>
        <v>Heidenheim</v>
      </c>
      <c r="D290" s="22"/>
      <c r="E290" s="16" t="s">
        <v>2</v>
      </c>
      <c r="F290" s="21"/>
      <c r="G290" s="115" t="str">
        <f t="shared" si="57"/>
        <v xml:space="preserve"> </v>
      </c>
      <c r="H290" s="62" t="str">
        <f>IF(ISNUMBER('Tipps eintragen'!D292),'Tipps eintragen'!D292,"")</f>
        <v/>
      </c>
      <c r="I290" s="16" t="s">
        <v>2</v>
      </c>
      <c r="J290" s="60" t="str">
        <f>IF(ISNUMBER('Tipps eintragen'!F292),'Tipps eintragen'!F292,"")</f>
        <v/>
      </c>
      <c r="K290" s="115" t="str">
        <f t="shared" si="58"/>
        <v/>
      </c>
      <c r="L290" s="65">
        <f t="shared" ref="L290:L298" si="63">IF(ISNUMBER(K290),IF(G290=K290,IF(K290=2,Pkte_AS,IF(K290=1,Pkte_HS,Pkte_U)),0),0)</f>
        <v>0</v>
      </c>
      <c r="M290" s="65">
        <f t="shared" ref="M290:M298" si="64">IF(AND(ISNUMBER(G290),ISNUMBER(K290)),IF(AND(D290=H290,F290=J290),2,0),0)</f>
        <v>0</v>
      </c>
      <c r="N290" s="68"/>
    </row>
    <row r="291" spans="1:14" x14ac:dyDescent="0.2">
      <c r="A291" s="24" t="str">
        <f>'Tipps eintragen'!A293</f>
        <v>Holstein</v>
      </c>
      <c r="B291" s="25" t="s">
        <v>72</v>
      </c>
      <c r="C291" s="24" t="str">
        <f>'Tipps eintragen'!C293</f>
        <v>Bremen</v>
      </c>
      <c r="D291" s="22"/>
      <c r="E291" s="16" t="s">
        <v>2</v>
      </c>
      <c r="F291" s="21"/>
      <c r="G291" s="115" t="str">
        <f t="shared" si="57"/>
        <v xml:space="preserve"> </v>
      </c>
      <c r="H291" s="62" t="str">
        <f>IF(ISNUMBER('Tipps eintragen'!D293),'Tipps eintragen'!D293,"")</f>
        <v/>
      </c>
      <c r="I291" s="16" t="s">
        <v>2</v>
      </c>
      <c r="J291" s="60" t="str">
        <f>IF(ISNUMBER('Tipps eintragen'!F293),'Tipps eintragen'!F293,"")</f>
        <v/>
      </c>
      <c r="K291" s="115" t="str">
        <f t="shared" si="58"/>
        <v/>
      </c>
      <c r="L291" s="65">
        <f t="shared" si="63"/>
        <v>0</v>
      </c>
      <c r="M291" s="65">
        <f t="shared" si="64"/>
        <v>0</v>
      </c>
      <c r="N291" s="68"/>
    </row>
    <row r="292" spans="1:14" x14ac:dyDescent="0.2">
      <c r="A292" s="24" t="str">
        <f>'Tipps eintragen'!A294</f>
        <v>M´gladbach</v>
      </c>
      <c r="B292" s="25" t="s">
        <v>72</v>
      </c>
      <c r="C292" s="24" t="str">
        <f>'Tipps eintragen'!C294</f>
        <v>Leipzig</v>
      </c>
      <c r="D292" s="22"/>
      <c r="E292" s="16" t="s">
        <v>2</v>
      </c>
      <c r="F292" s="21"/>
      <c r="G292" s="115" t="str">
        <f t="shared" si="57"/>
        <v xml:space="preserve"> </v>
      </c>
      <c r="H292" s="62" t="str">
        <f>IF(ISNUMBER('Tipps eintragen'!D294),'Tipps eintragen'!D294,"")</f>
        <v/>
      </c>
      <c r="I292" s="16" t="s">
        <v>2</v>
      </c>
      <c r="J292" s="60" t="str">
        <f>IF(ISNUMBER('Tipps eintragen'!F294),'Tipps eintragen'!F294,"")</f>
        <v/>
      </c>
      <c r="K292" s="115" t="str">
        <f t="shared" si="58"/>
        <v/>
      </c>
      <c r="L292" s="65">
        <f t="shared" si="63"/>
        <v>0</v>
      </c>
      <c r="M292" s="65">
        <f t="shared" si="64"/>
        <v>0</v>
      </c>
      <c r="N292" s="68"/>
    </row>
    <row r="293" spans="1:14" x14ac:dyDescent="0.2">
      <c r="A293" s="24" t="str">
        <f>'Tipps eintragen'!A295</f>
        <v>Leverkusen</v>
      </c>
      <c r="B293" s="25" t="s">
        <v>72</v>
      </c>
      <c r="C293" s="24" t="str">
        <f>'Tipps eintragen'!C295</f>
        <v>Bochum</v>
      </c>
      <c r="D293" s="22"/>
      <c r="E293" s="16" t="s">
        <v>2</v>
      </c>
      <c r="F293" s="21"/>
      <c r="G293" s="115" t="str">
        <f t="shared" si="57"/>
        <v xml:space="preserve"> </v>
      </c>
      <c r="H293" s="62" t="str">
        <f>IF(ISNUMBER('Tipps eintragen'!D295),'Tipps eintragen'!D295,"")</f>
        <v/>
      </c>
      <c r="I293" s="16" t="s">
        <v>2</v>
      </c>
      <c r="J293" s="60" t="str">
        <f>IF(ISNUMBER('Tipps eintragen'!F295),'Tipps eintragen'!F295,"")</f>
        <v/>
      </c>
      <c r="K293" s="115" t="str">
        <f t="shared" si="58"/>
        <v/>
      </c>
      <c r="L293" s="65">
        <f t="shared" si="63"/>
        <v>0</v>
      </c>
      <c r="M293" s="65">
        <f t="shared" si="64"/>
        <v>0</v>
      </c>
      <c r="N293" s="68"/>
    </row>
    <row r="294" spans="1:14" x14ac:dyDescent="0.2">
      <c r="A294" s="24" t="str">
        <f>'Tipps eintragen'!A296</f>
        <v>Hoffenheim</v>
      </c>
      <c r="B294" s="25" t="s">
        <v>72</v>
      </c>
      <c r="C294" s="24" t="str">
        <f>'Tipps eintragen'!C296</f>
        <v>Augsburg</v>
      </c>
      <c r="D294" s="22"/>
      <c r="E294" s="16" t="s">
        <v>2</v>
      </c>
      <c r="F294" s="21"/>
      <c r="G294" s="115" t="str">
        <f t="shared" si="57"/>
        <v xml:space="preserve"> </v>
      </c>
      <c r="H294" s="62" t="str">
        <f>IF(ISNUMBER('Tipps eintragen'!D296),'Tipps eintragen'!D296,"")</f>
        <v/>
      </c>
      <c r="I294" s="16" t="s">
        <v>2</v>
      </c>
      <c r="J294" s="60" t="str">
        <f>IF(ISNUMBER('Tipps eintragen'!F296),'Tipps eintragen'!F296,"")</f>
        <v/>
      </c>
      <c r="K294" s="115" t="str">
        <f t="shared" si="58"/>
        <v/>
      </c>
      <c r="L294" s="65">
        <f t="shared" si="63"/>
        <v>0</v>
      </c>
      <c r="M294" s="65">
        <f t="shared" si="64"/>
        <v>0</v>
      </c>
      <c r="N294" s="68"/>
    </row>
    <row r="295" spans="1:14" x14ac:dyDescent="0.2">
      <c r="A295" s="24" t="str">
        <f>'Tipps eintragen'!A297</f>
        <v>Dortmund</v>
      </c>
      <c r="B295" s="25" t="s">
        <v>72</v>
      </c>
      <c r="C295" s="24" t="str">
        <f>'Tipps eintragen'!C297</f>
        <v>Mainz</v>
      </c>
      <c r="D295" s="22"/>
      <c r="E295" s="16" t="s">
        <v>2</v>
      </c>
      <c r="F295" s="21"/>
      <c r="G295" s="115" t="str">
        <f t="shared" si="57"/>
        <v xml:space="preserve"> </v>
      </c>
      <c r="H295" s="62" t="str">
        <f>IF(ISNUMBER('Tipps eintragen'!D297),'Tipps eintragen'!D297,"")</f>
        <v/>
      </c>
      <c r="I295" s="16" t="s">
        <v>2</v>
      </c>
      <c r="J295" s="60" t="str">
        <f>IF(ISNUMBER('Tipps eintragen'!F297),'Tipps eintragen'!F297,"")</f>
        <v/>
      </c>
      <c r="K295" s="115" t="str">
        <f t="shared" si="58"/>
        <v/>
      </c>
      <c r="L295" s="65">
        <f t="shared" si="63"/>
        <v>0</v>
      </c>
      <c r="M295" s="65">
        <f t="shared" si="64"/>
        <v>0</v>
      </c>
      <c r="N295" s="68"/>
    </row>
    <row r="296" spans="1:14" x14ac:dyDescent="0.2">
      <c r="A296" s="24" t="str">
        <f>'Tipps eintragen'!A298</f>
        <v>Freiburg</v>
      </c>
      <c r="B296" s="25" t="s">
        <v>72</v>
      </c>
      <c r="C296" s="24" t="str">
        <f>'Tipps eintragen'!C298</f>
        <v>Union Berlin</v>
      </c>
      <c r="D296" s="22"/>
      <c r="E296" s="16" t="s">
        <v>2</v>
      </c>
      <c r="F296" s="21"/>
      <c r="G296" s="115" t="str">
        <f t="shared" si="57"/>
        <v xml:space="preserve"> </v>
      </c>
      <c r="H296" s="62" t="str">
        <f>IF(ISNUMBER('Tipps eintragen'!D298),'Tipps eintragen'!D298,"")</f>
        <v/>
      </c>
      <c r="I296" s="16" t="s">
        <v>2</v>
      </c>
      <c r="J296" s="60" t="str">
        <f>IF(ISNUMBER('Tipps eintragen'!F298),'Tipps eintragen'!F298,"")</f>
        <v/>
      </c>
      <c r="K296" s="115" t="str">
        <f t="shared" si="58"/>
        <v/>
      </c>
      <c r="L296" s="65">
        <f t="shared" si="63"/>
        <v>0</v>
      </c>
      <c r="M296" s="65">
        <f t="shared" si="64"/>
        <v>0</v>
      </c>
      <c r="N296" s="68"/>
    </row>
    <row r="297" spans="1:14" x14ac:dyDescent="0.2">
      <c r="A297" s="24" t="str">
        <f>'Tipps eintragen'!A299</f>
        <v>Frankfurt</v>
      </c>
      <c r="B297" s="25" t="s">
        <v>72</v>
      </c>
      <c r="C297" s="24" t="str">
        <f>'Tipps eintragen'!C299</f>
        <v>Stuttgart</v>
      </c>
      <c r="D297" s="22"/>
      <c r="E297" s="16" t="s">
        <v>2</v>
      </c>
      <c r="F297" s="21"/>
      <c r="G297" s="115" t="str">
        <f t="shared" si="57"/>
        <v xml:space="preserve"> </v>
      </c>
      <c r="H297" s="62" t="str">
        <f>IF(ISNUMBER('Tipps eintragen'!D299),'Tipps eintragen'!D299,"")</f>
        <v/>
      </c>
      <c r="I297" s="16" t="s">
        <v>2</v>
      </c>
      <c r="J297" s="60" t="str">
        <f>IF(ISNUMBER('Tipps eintragen'!F299),'Tipps eintragen'!F299,"")</f>
        <v/>
      </c>
      <c r="K297" s="115" t="str">
        <f t="shared" si="58"/>
        <v/>
      </c>
      <c r="L297" s="65">
        <f t="shared" si="63"/>
        <v>0</v>
      </c>
      <c r="M297" s="65">
        <f t="shared" si="64"/>
        <v>0</v>
      </c>
      <c r="N297" s="68"/>
    </row>
    <row r="298" spans="1:14" x14ac:dyDescent="0.2">
      <c r="A298" s="24" t="str">
        <f>'Tipps eintragen'!A300</f>
        <v>Bayern</v>
      </c>
      <c r="B298" s="25" t="s">
        <v>72</v>
      </c>
      <c r="C298" s="24" t="str">
        <f>'Tipps eintragen'!C300</f>
        <v>St. Pauli</v>
      </c>
      <c r="D298" s="22"/>
      <c r="E298" s="16" t="s">
        <v>2</v>
      </c>
      <c r="F298" s="21"/>
      <c r="G298" s="115" t="str">
        <f t="shared" si="57"/>
        <v xml:space="preserve"> </v>
      </c>
      <c r="H298" s="62" t="str">
        <f>IF(ISNUMBER('Tipps eintragen'!D300),'Tipps eintragen'!D300,"")</f>
        <v/>
      </c>
      <c r="I298" s="16" t="s">
        <v>2</v>
      </c>
      <c r="J298" s="60" t="str">
        <f>IF(ISNUMBER('Tipps eintragen'!F300),'Tipps eintragen'!F300,"")</f>
        <v/>
      </c>
      <c r="K298" s="115" t="str">
        <f t="shared" si="58"/>
        <v/>
      </c>
      <c r="L298" s="65">
        <f t="shared" si="63"/>
        <v>0</v>
      </c>
      <c r="M298" s="65">
        <f t="shared" si="64"/>
        <v>0</v>
      </c>
      <c r="N298" s="68"/>
    </row>
    <row r="299" spans="1:14" ht="13.5" thickBot="1" x14ac:dyDescent="0.25">
      <c r="A299" s="17"/>
      <c r="B299" s="18"/>
      <c r="C299" s="17"/>
      <c r="D299" s="19"/>
      <c r="E299" s="18" t="s">
        <v>0</v>
      </c>
      <c r="F299" s="17"/>
      <c r="G299" s="115" t="str">
        <f t="shared" si="57"/>
        <v xml:space="preserve"> </v>
      </c>
      <c r="H299" s="63" t="str">
        <f>IF(ISNUMBER('Tipps eintragen'!D301),'Tipps eintragen'!D301,"")</f>
        <v/>
      </c>
      <c r="I299" s="18" t="s">
        <v>0</v>
      </c>
      <c r="J299" s="34" t="str">
        <f>IF(ISNUMBER('Tipps eintragen'!F301),'Tipps eintragen'!F301,"")</f>
        <v/>
      </c>
      <c r="K299" s="115" t="str">
        <f t="shared" si="58"/>
        <v/>
      </c>
      <c r="L299" s="63" t="s">
        <v>0</v>
      </c>
      <c r="M299" s="63"/>
      <c r="N299" s="69">
        <f>SUM(L290:M298)</f>
        <v>0</v>
      </c>
    </row>
    <row r="300" spans="1:14" s="15" customFormat="1" ht="15.75" x14ac:dyDescent="0.25">
      <c r="A300" s="13" t="str">
        <f>'Tipps eintragen'!A302</f>
        <v>28. Spieltag (04.-06.04.2025)</v>
      </c>
      <c r="B300" s="13"/>
      <c r="D300" s="14"/>
      <c r="E300" s="13" t="s">
        <v>0</v>
      </c>
      <c r="F300" s="13"/>
      <c r="G300" s="116" t="str">
        <f t="shared" si="57"/>
        <v xml:space="preserve"> </v>
      </c>
      <c r="H300" s="62" t="str">
        <f>IF(ISNUMBER('Tipps eintragen'!D302),'Tipps eintragen'!D302,"")</f>
        <v/>
      </c>
      <c r="I300" s="13" t="s">
        <v>0</v>
      </c>
      <c r="J300" s="60" t="str">
        <f>IF(ISNUMBER('Tipps eintragen'!F302),'Tipps eintragen'!F302,"")</f>
        <v/>
      </c>
      <c r="K300" s="116" t="str">
        <f t="shared" si="58"/>
        <v/>
      </c>
      <c r="L300" s="70" t="s">
        <v>0</v>
      </c>
      <c r="M300" s="65"/>
      <c r="N300" s="67"/>
    </row>
    <row r="301" spans="1:14" x14ac:dyDescent="0.2">
      <c r="A301" s="24" t="str">
        <f>'Tipps eintragen'!A303</f>
        <v>St. Pauli</v>
      </c>
      <c r="B301" s="25" t="s">
        <v>72</v>
      </c>
      <c r="C301" s="24" t="str">
        <f>'Tipps eintragen'!C303</f>
        <v>M´gladbach</v>
      </c>
      <c r="D301" s="22"/>
      <c r="E301" s="16" t="s">
        <v>2</v>
      </c>
      <c r="F301" s="21"/>
      <c r="G301" s="115" t="str">
        <f t="shared" si="57"/>
        <v xml:space="preserve"> </v>
      </c>
      <c r="H301" s="62" t="str">
        <f>IF(ISNUMBER('Tipps eintragen'!D303),'Tipps eintragen'!D303,"")</f>
        <v/>
      </c>
      <c r="I301" s="16" t="s">
        <v>2</v>
      </c>
      <c r="J301" s="60" t="str">
        <f>IF(ISNUMBER('Tipps eintragen'!F303),'Tipps eintragen'!F303,"")</f>
        <v/>
      </c>
      <c r="K301" s="115" t="str">
        <f t="shared" si="58"/>
        <v/>
      </c>
      <c r="L301" s="65">
        <f t="shared" ref="L301:L309" si="65">IF(ISNUMBER(K301),IF(G301=K301,IF(K301=2,Pkte_AS,IF(K301=1,Pkte_HS,Pkte_U)),0),0)</f>
        <v>0</v>
      </c>
      <c r="M301" s="65">
        <f t="shared" ref="M301:M309" si="66">IF(AND(ISNUMBER(G301),ISNUMBER(K301)),IF(AND(D301=H301,F301=J301),2,0),0)</f>
        <v>0</v>
      </c>
      <c r="N301" s="68"/>
    </row>
    <row r="302" spans="1:14" x14ac:dyDescent="0.2">
      <c r="A302" s="24" t="str">
        <f>'Tipps eintragen'!A304</f>
        <v>Freiburg</v>
      </c>
      <c r="B302" s="25" t="s">
        <v>72</v>
      </c>
      <c r="C302" s="24" t="str">
        <f>'Tipps eintragen'!C304</f>
        <v>Dortmund</v>
      </c>
      <c r="D302" s="22"/>
      <c r="E302" s="16" t="s">
        <v>2</v>
      </c>
      <c r="F302" s="21"/>
      <c r="G302" s="115" t="str">
        <f t="shared" si="57"/>
        <v xml:space="preserve"> </v>
      </c>
      <c r="H302" s="62" t="str">
        <f>IF(ISNUMBER('Tipps eintragen'!D304),'Tipps eintragen'!D304,"")</f>
        <v/>
      </c>
      <c r="I302" s="16" t="s">
        <v>2</v>
      </c>
      <c r="J302" s="60" t="str">
        <f>IF(ISNUMBER('Tipps eintragen'!F304),'Tipps eintragen'!F304,"")</f>
        <v/>
      </c>
      <c r="K302" s="115" t="str">
        <f t="shared" si="58"/>
        <v/>
      </c>
      <c r="L302" s="65">
        <f t="shared" si="65"/>
        <v>0</v>
      </c>
      <c r="M302" s="65">
        <f t="shared" si="66"/>
        <v>0</v>
      </c>
      <c r="N302" s="68"/>
    </row>
    <row r="303" spans="1:14" x14ac:dyDescent="0.2">
      <c r="A303" s="24" t="str">
        <f>'Tipps eintragen'!A305</f>
        <v>Augsburg</v>
      </c>
      <c r="B303" s="25" t="s">
        <v>72</v>
      </c>
      <c r="C303" s="24" t="str">
        <f>'Tipps eintragen'!C305</f>
        <v>Bayern</v>
      </c>
      <c r="D303" s="22"/>
      <c r="E303" s="16" t="s">
        <v>2</v>
      </c>
      <c r="F303" s="21"/>
      <c r="G303" s="115" t="str">
        <f t="shared" si="57"/>
        <v xml:space="preserve"> </v>
      </c>
      <c r="H303" s="62" t="str">
        <f>IF(ISNUMBER('Tipps eintragen'!D305),'Tipps eintragen'!D305,"")</f>
        <v/>
      </c>
      <c r="I303" s="16" t="s">
        <v>2</v>
      </c>
      <c r="J303" s="60" t="str">
        <f>IF(ISNUMBER('Tipps eintragen'!F305),'Tipps eintragen'!F305,"")</f>
        <v/>
      </c>
      <c r="K303" s="115" t="str">
        <f t="shared" si="58"/>
        <v/>
      </c>
      <c r="L303" s="65">
        <f t="shared" si="65"/>
        <v>0</v>
      </c>
      <c r="M303" s="65">
        <f t="shared" si="66"/>
        <v>0</v>
      </c>
      <c r="N303" s="68"/>
    </row>
    <row r="304" spans="1:14" x14ac:dyDescent="0.2">
      <c r="A304" s="24" t="str">
        <f>'Tipps eintragen'!A306</f>
        <v>Union Berlin</v>
      </c>
      <c r="B304" s="25" t="s">
        <v>72</v>
      </c>
      <c r="C304" s="24" t="str">
        <f>'Tipps eintragen'!C306</f>
        <v>Wolfsburg</v>
      </c>
      <c r="D304" s="22"/>
      <c r="E304" s="16" t="s">
        <v>2</v>
      </c>
      <c r="F304" s="21"/>
      <c r="G304" s="115" t="str">
        <f t="shared" si="57"/>
        <v xml:space="preserve"> </v>
      </c>
      <c r="H304" s="62" t="str">
        <f>IF(ISNUMBER('Tipps eintragen'!D306),'Tipps eintragen'!D306,"")</f>
        <v/>
      </c>
      <c r="I304" s="16" t="s">
        <v>2</v>
      </c>
      <c r="J304" s="60" t="str">
        <f>IF(ISNUMBER('Tipps eintragen'!F306),'Tipps eintragen'!F306,"")</f>
        <v/>
      </c>
      <c r="K304" s="115" t="str">
        <f t="shared" si="58"/>
        <v/>
      </c>
      <c r="L304" s="65">
        <f t="shared" si="65"/>
        <v>0</v>
      </c>
      <c r="M304" s="65">
        <f t="shared" si="66"/>
        <v>0</v>
      </c>
      <c r="N304" s="68"/>
    </row>
    <row r="305" spans="1:14" x14ac:dyDescent="0.2">
      <c r="A305" s="24" t="str">
        <f>'Tipps eintragen'!A307</f>
        <v>Heidenheim</v>
      </c>
      <c r="B305" s="25" t="s">
        <v>72</v>
      </c>
      <c r="C305" s="24" t="str">
        <f>'Tipps eintragen'!C307</f>
        <v>Leverkusen</v>
      </c>
      <c r="D305" s="22"/>
      <c r="E305" s="16" t="s">
        <v>2</v>
      </c>
      <c r="F305" s="21"/>
      <c r="G305" s="115" t="str">
        <f t="shared" si="57"/>
        <v xml:space="preserve"> </v>
      </c>
      <c r="H305" s="62" t="str">
        <f>IF(ISNUMBER('Tipps eintragen'!D307),'Tipps eintragen'!D307,"")</f>
        <v/>
      </c>
      <c r="I305" s="16" t="s">
        <v>2</v>
      </c>
      <c r="J305" s="60" t="str">
        <f>IF(ISNUMBER('Tipps eintragen'!F307),'Tipps eintragen'!F307,"")</f>
        <v/>
      </c>
      <c r="K305" s="115" t="str">
        <f t="shared" si="58"/>
        <v/>
      </c>
      <c r="L305" s="65">
        <f t="shared" si="65"/>
        <v>0</v>
      </c>
      <c r="M305" s="65">
        <f t="shared" si="66"/>
        <v>0</v>
      </c>
      <c r="N305" s="68"/>
    </row>
    <row r="306" spans="1:14" x14ac:dyDescent="0.2">
      <c r="A306" s="24" t="str">
        <f>'Tipps eintragen'!A308</f>
        <v>Bochum</v>
      </c>
      <c r="B306" s="25" t="s">
        <v>72</v>
      </c>
      <c r="C306" s="24" t="str">
        <f>'Tipps eintragen'!C308</f>
        <v>Stuttgart</v>
      </c>
      <c r="D306" s="22"/>
      <c r="E306" s="16" t="s">
        <v>2</v>
      </c>
      <c r="F306" s="21"/>
      <c r="G306" s="115" t="str">
        <f t="shared" si="57"/>
        <v xml:space="preserve"> </v>
      </c>
      <c r="H306" s="62" t="str">
        <f>IF(ISNUMBER('Tipps eintragen'!D308),'Tipps eintragen'!D308,"")</f>
        <v/>
      </c>
      <c r="I306" s="16" t="s">
        <v>2</v>
      </c>
      <c r="J306" s="60" t="str">
        <f>IF(ISNUMBER('Tipps eintragen'!F308),'Tipps eintragen'!F308,"")</f>
        <v/>
      </c>
      <c r="K306" s="115" t="str">
        <f t="shared" si="58"/>
        <v/>
      </c>
      <c r="L306" s="65">
        <f t="shared" si="65"/>
        <v>0</v>
      </c>
      <c r="M306" s="65">
        <f t="shared" si="66"/>
        <v>0</v>
      </c>
      <c r="N306" s="68"/>
    </row>
    <row r="307" spans="1:14" x14ac:dyDescent="0.2">
      <c r="A307" s="24" t="str">
        <f>'Tipps eintragen'!A309</f>
        <v>Bremen</v>
      </c>
      <c r="B307" s="25" t="s">
        <v>72</v>
      </c>
      <c r="C307" s="24" t="str">
        <f>'Tipps eintragen'!C309</f>
        <v>Frankfurt</v>
      </c>
      <c r="D307" s="22"/>
      <c r="E307" s="16" t="s">
        <v>2</v>
      </c>
      <c r="F307" s="21"/>
      <c r="G307" s="115" t="str">
        <f t="shared" si="57"/>
        <v xml:space="preserve"> </v>
      </c>
      <c r="H307" s="62" t="str">
        <f>IF(ISNUMBER('Tipps eintragen'!D309),'Tipps eintragen'!D309,"")</f>
        <v/>
      </c>
      <c r="I307" s="16" t="s">
        <v>2</v>
      </c>
      <c r="J307" s="60" t="str">
        <f>IF(ISNUMBER('Tipps eintragen'!F309),'Tipps eintragen'!F309,"")</f>
        <v/>
      </c>
      <c r="K307" s="115" t="str">
        <f t="shared" si="58"/>
        <v/>
      </c>
      <c r="L307" s="65">
        <f t="shared" si="65"/>
        <v>0</v>
      </c>
      <c r="M307" s="65">
        <f t="shared" si="66"/>
        <v>0</v>
      </c>
      <c r="N307" s="68"/>
    </row>
    <row r="308" spans="1:14" x14ac:dyDescent="0.2">
      <c r="A308" s="24" t="str">
        <f>'Tipps eintragen'!A310</f>
        <v>Leipzig</v>
      </c>
      <c r="B308" s="25" t="s">
        <v>72</v>
      </c>
      <c r="C308" s="24" t="str">
        <f>'Tipps eintragen'!C310</f>
        <v>Hoffenheim</v>
      </c>
      <c r="D308" s="22"/>
      <c r="E308" s="16" t="s">
        <v>2</v>
      </c>
      <c r="F308" s="21"/>
      <c r="G308" s="115" t="str">
        <f t="shared" si="57"/>
        <v xml:space="preserve"> </v>
      </c>
      <c r="H308" s="62" t="str">
        <f>IF(ISNUMBER('Tipps eintragen'!D310),'Tipps eintragen'!D310,"")</f>
        <v/>
      </c>
      <c r="I308" s="16" t="s">
        <v>2</v>
      </c>
      <c r="J308" s="60" t="str">
        <f>IF(ISNUMBER('Tipps eintragen'!F310),'Tipps eintragen'!F310,"")</f>
        <v/>
      </c>
      <c r="K308" s="115" t="str">
        <f t="shared" si="58"/>
        <v/>
      </c>
      <c r="L308" s="65">
        <f t="shared" si="65"/>
        <v>0</v>
      </c>
      <c r="M308" s="65">
        <f t="shared" si="66"/>
        <v>0</v>
      </c>
      <c r="N308" s="68"/>
    </row>
    <row r="309" spans="1:14" x14ac:dyDescent="0.2">
      <c r="A309" s="24" t="str">
        <f>'Tipps eintragen'!A311</f>
        <v>Mainz</v>
      </c>
      <c r="B309" s="25" t="s">
        <v>72</v>
      </c>
      <c r="C309" s="24" t="str">
        <f>'Tipps eintragen'!C311</f>
        <v>Holstein</v>
      </c>
      <c r="D309" s="22"/>
      <c r="E309" s="16" t="s">
        <v>2</v>
      </c>
      <c r="F309" s="21"/>
      <c r="G309" s="115" t="str">
        <f t="shared" si="57"/>
        <v xml:space="preserve"> </v>
      </c>
      <c r="H309" s="62" t="str">
        <f>IF(ISNUMBER('Tipps eintragen'!D311),'Tipps eintragen'!D311,"")</f>
        <v/>
      </c>
      <c r="I309" s="16" t="s">
        <v>2</v>
      </c>
      <c r="J309" s="60" t="str">
        <f>IF(ISNUMBER('Tipps eintragen'!F311),'Tipps eintragen'!F311,"")</f>
        <v/>
      </c>
      <c r="K309" s="115" t="str">
        <f t="shared" si="58"/>
        <v/>
      </c>
      <c r="L309" s="65">
        <f t="shared" si="65"/>
        <v>0</v>
      </c>
      <c r="M309" s="65">
        <f t="shared" si="66"/>
        <v>0</v>
      </c>
      <c r="N309" s="68"/>
    </row>
    <row r="310" spans="1:14" ht="13.5" thickBot="1" x14ac:dyDescent="0.25">
      <c r="A310" s="17"/>
      <c r="B310" s="18"/>
      <c r="C310" s="17"/>
      <c r="D310" s="19"/>
      <c r="E310" s="18" t="s">
        <v>0</v>
      </c>
      <c r="F310" s="17"/>
      <c r="G310" s="115" t="str">
        <f t="shared" si="57"/>
        <v xml:space="preserve"> </v>
      </c>
      <c r="H310" s="63" t="str">
        <f>IF(ISNUMBER('Tipps eintragen'!D312),'Tipps eintragen'!D312,"")</f>
        <v/>
      </c>
      <c r="I310" s="18" t="s">
        <v>0</v>
      </c>
      <c r="J310" s="34" t="str">
        <f>IF(ISNUMBER('Tipps eintragen'!F312),'Tipps eintragen'!F312,"")</f>
        <v/>
      </c>
      <c r="K310" s="115" t="str">
        <f t="shared" si="58"/>
        <v/>
      </c>
      <c r="L310" s="63" t="s">
        <v>0</v>
      </c>
      <c r="M310" s="63"/>
      <c r="N310" s="69">
        <f>SUM(L301:M309)</f>
        <v>0</v>
      </c>
    </row>
    <row r="311" spans="1:14" s="15" customFormat="1" ht="15.75" x14ac:dyDescent="0.25">
      <c r="A311" s="13" t="str">
        <f>'Tipps eintragen'!A313</f>
        <v>29. Spieltag (11.-13.04.2025)</v>
      </c>
      <c r="B311" s="13"/>
      <c r="D311" s="14"/>
      <c r="E311" s="13" t="s">
        <v>0</v>
      </c>
      <c r="F311" s="13"/>
      <c r="G311" s="116" t="str">
        <f t="shared" si="57"/>
        <v xml:space="preserve"> </v>
      </c>
      <c r="H311" s="62" t="str">
        <f>IF(ISNUMBER('Tipps eintragen'!D313),'Tipps eintragen'!D313,"")</f>
        <v/>
      </c>
      <c r="I311" s="13" t="s">
        <v>0</v>
      </c>
      <c r="J311" s="60" t="str">
        <f>IF(ISNUMBER('Tipps eintragen'!F313),'Tipps eintragen'!F313,"")</f>
        <v/>
      </c>
      <c r="K311" s="116" t="str">
        <f t="shared" si="58"/>
        <v/>
      </c>
      <c r="L311" s="70" t="s">
        <v>0</v>
      </c>
      <c r="M311" s="65"/>
      <c r="N311" s="67"/>
    </row>
    <row r="312" spans="1:14" x14ac:dyDescent="0.2">
      <c r="A312" s="24" t="str">
        <f>'Tipps eintragen'!A314</f>
        <v>Hoffenheim</v>
      </c>
      <c r="B312" s="25" t="s">
        <v>72</v>
      </c>
      <c r="C312" s="24" t="str">
        <f>'Tipps eintragen'!C314</f>
        <v>Mainz</v>
      </c>
      <c r="D312" s="22"/>
      <c r="E312" s="16" t="s">
        <v>2</v>
      </c>
      <c r="F312" s="21"/>
      <c r="G312" s="115" t="str">
        <f t="shared" si="57"/>
        <v xml:space="preserve"> </v>
      </c>
      <c r="H312" s="62" t="str">
        <f>IF(ISNUMBER('Tipps eintragen'!D314),'Tipps eintragen'!D314,"")</f>
        <v/>
      </c>
      <c r="I312" s="16" t="s">
        <v>2</v>
      </c>
      <c r="J312" s="60" t="str">
        <f>IF(ISNUMBER('Tipps eintragen'!F314),'Tipps eintragen'!F314,"")</f>
        <v/>
      </c>
      <c r="K312" s="115" t="str">
        <f t="shared" si="58"/>
        <v/>
      </c>
      <c r="L312" s="65">
        <f t="shared" ref="L312:L320" si="67">IF(ISNUMBER(K312),IF(G312=K312,IF(K312=2,Pkte_AS,IF(K312=1,Pkte_HS,Pkte_U)),0),0)</f>
        <v>0</v>
      </c>
      <c r="M312" s="65">
        <f t="shared" ref="M312:M320" si="68">IF(AND(ISNUMBER(G312),ISNUMBER(K312)),IF(AND(D312=H312,F312=J312),2,0),0)</f>
        <v>0</v>
      </c>
      <c r="N312" s="68"/>
    </row>
    <row r="313" spans="1:14" x14ac:dyDescent="0.2">
      <c r="A313" s="24" t="str">
        <f>'Tipps eintragen'!A315</f>
        <v>Frankfurt</v>
      </c>
      <c r="B313" s="25" t="s">
        <v>72</v>
      </c>
      <c r="C313" s="24" t="str">
        <f>'Tipps eintragen'!C315</f>
        <v>Heidenheim</v>
      </c>
      <c r="D313" s="22"/>
      <c r="E313" s="16" t="s">
        <v>2</v>
      </c>
      <c r="F313" s="21"/>
      <c r="G313" s="115" t="str">
        <f t="shared" si="57"/>
        <v xml:space="preserve"> </v>
      </c>
      <c r="H313" s="62" t="str">
        <f>IF(ISNUMBER('Tipps eintragen'!D315),'Tipps eintragen'!D315,"")</f>
        <v/>
      </c>
      <c r="I313" s="16" t="s">
        <v>2</v>
      </c>
      <c r="J313" s="60" t="str">
        <f>IF(ISNUMBER('Tipps eintragen'!F315),'Tipps eintragen'!F315,"")</f>
        <v/>
      </c>
      <c r="K313" s="115" t="str">
        <f t="shared" si="58"/>
        <v/>
      </c>
      <c r="L313" s="65">
        <f t="shared" si="67"/>
        <v>0</v>
      </c>
      <c r="M313" s="65">
        <f t="shared" si="68"/>
        <v>0</v>
      </c>
      <c r="N313" s="68"/>
    </row>
    <row r="314" spans="1:14" x14ac:dyDescent="0.2">
      <c r="A314" s="24" t="str">
        <f>'Tipps eintragen'!A316</f>
        <v>Leverkusen</v>
      </c>
      <c r="B314" s="25" t="s">
        <v>72</v>
      </c>
      <c r="C314" s="24" t="str">
        <f>'Tipps eintragen'!C316</f>
        <v>Union Berlin</v>
      </c>
      <c r="D314" s="22"/>
      <c r="E314" s="16" t="s">
        <v>2</v>
      </c>
      <c r="F314" s="21"/>
      <c r="G314" s="115" t="str">
        <f t="shared" si="57"/>
        <v xml:space="preserve"> </v>
      </c>
      <c r="H314" s="62" t="str">
        <f>IF(ISNUMBER('Tipps eintragen'!D316),'Tipps eintragen'!D316,"")</f>
        <v/>
      </c>
      <c r="I314" s="16" t="s">
        <v>2</v>
      </c>
      <c r="J314" s="60" t="str">
        <f>IF(ISNUMBER('Tipps eintragen'!F316),'Tipps eintragen'!F316,"")</f>
        <v/>
      </c>
      <c r="K314" s="115" t="str">
        <f t="shared" si="58"/>
        <v/>
      </c>
      <c r="L314" s="65">
        <f t="shared" si="67"/>
        <v>0</v>
      </c>
      <c r="M314" s="65">
        <f t="shared" si="68"/>
        <v>0</v>
      </c>
      <c r="N314" s="68"/>
    </row>
    <row r="315" spans="1:14" x14ac:dyDescent="0.2">
      <c r="A315" s="24" t="str">
        <f>'Tipps eintragen'!A317</f>
        <v>Bochum</v>
      </c>
      <c r="B315" s="25" t="s">
        <v>72</v>
      </c>
      <c r="C315" s="24" t="str">
        <f>'Tipps eintragen'!C317</f>
        <v>Augsburg</v>
      </c>
      <c r="D315" s="22"/>
      <c r="E315" s="16" t="s">
        <v>2</v>
      </c>
      <c r="F315" s="21"/>
      <c r="G315" s="115" t="str">
        <f t="shared" si="57"/>
        <v xml:space="preserve"> </v>
      </c>
      <c r="H315" s="62" t="str">
        <f>IF(ISNUMBER('Tipps eintragen'!D317),'Tipps eintragen'!D317,"")</f>
        <v/>
      </c>
      <c r="I315" s="16" t="s">
        <v>2</v>
      </c>
      <c r="J315" s="60" t="str">
        <f>IF(ISNUMBER('Tipps eintragen'!F317),'Tipps eintragen'!F317,"")</f>
        <v/>
      </c>
      <c r="K315" s="115" t="str">
        <f t="shared" si="58"/>
        <v/>
      </c>
      <c r="L315" s="65">
        <f t="shared" si="67"/>
        <v>0</v>
      </c>
      <c r="M315" s="65">
        <f t="shared" si="68"/>
        <v>0</v>
      </c>
      <c r="N315" s="68"/>
    </row>
    <row r="316" spans="1:14" x14ac:dyDescent="0.2">
      <c r="A316" s="24" t="str">
        <f>'Tipps eintragen'!A318</f>
        <v>Holstein</v>
      </c>
      <c r="B316" s="25" t="s">
        <v>72</v>
      </c>
      <c r="C316" s="24" t="str">
        <f>'Tipps eintragen'!C318</f>
        <v>St. Pauli</v>
      </c>
      <c r="D316" s="22"/>
      <c r="E316" s="16" t="s">
        <v>2</v>
      </c>
      <c r="F316" s="21"/>
      <c r="G316" s="115" t="str">
        <f t="shared" si="57"/>
        <v xml:space="preserve"> </v>
      </c>
      <c r="H316" s="62" t="str">
        <f>IF(ISNUMBER('Tipps eintragen'!D318),'Tipps eintragen'!D318,"")</f>
        <v/>
      </c>
      <c r="I316" s="16" t="s">
        <v>2</v>
      </c>
      <c r="J316" s="60" t="str">
        <f>IF(ISNUMBER('Tipps eintragen'!F318),'Tipps eintragen'!F318,"")</f>
        <v/>
      </c>
      <c r="K316" s="115" t="str">
        <f t="shared" si="58"/>
        <v/>
      </c>
      <c r="L316" s="65">
        <f t="shared" si="67"/>
        <v>0</v>
      </c>
      <c r="M316" s="65">
        <f t="shared" si="68"/>
        <v>0</v>
      </c>
      <c r="N316" s="68"/>
    </row>
    <row r="317" spans="1:14" x14ac:dyDescent="0.2">
      <c r="A317" s="24" t="str">
        <f>'Tipps eintragen'!A319</f>
        <v>Stuttgart</v>
      </c>
      <c r="B317" s="25" t="s">
        <v>72</v>
      </c>
      <c r="C317" s="24" t="str">
        <f>'Tipps eintragen'!C319</f>
        <v>Bremen</v>
      </c>
      <c r="D317" s="22"/>
      <c r="E317" s="16" t="s">
        <v>2</v>
      </c>
      <c r="F317" s="21"/>
      <c r="G317" s="115" t="str">
        <f t="shared" si="57"/>
        <v xml:space="preserve"> </v>
      </c>
      <c r="H317" s="62" t="str">
        <f>IF(ISNUMBER('Tipps eintragen'!D319),'Tipps eintragen'!D319,"")</f>
        <v/>
      </c>
      <c r="I317" s="16" t="s">
        <v>2</v>
      </c>
      <c r="J317" s="60" t="str">
        <f>IF(ISNUMBER('Tipps eintragen'!F319),'Tipps eintragen'!F319,"")</f>
        <v/>
      </c>
      <c r="K317" s="115" t="str">
        <f t="shared" si="58"/>
        <v/>
      </c>
      <c r="L317" s="65">
        <f t="shared" si="67"/>
        <v>0</v>
      </c>
      <c r="M317" s="65">
        <f t="shared" si="68"/>
        <v>0</v>
      </c>
      <c r="N317" s="68"/>
    </row>
    <row r="318" spans="1:14" x14ac:dyDescent="0.2">
      <c r="A318" s="24" t="str">
        <f>'Tipps eintragen'!A320</f>
        <v>Bayern</v>
      </c>
      <c r="B318" s="25" t="s">
        <v>72</v>
      </c>
      <c r="C318" s="24" t="str">
        <f>'Tipps eintragen'!C320</f>
        <v>Dortmund</v>
      </c>
      <c r="D318" s="22"/>
      <c r="E318" s="16" t="s">
        <v>2</v>
      </c>
      <c r="F318" s="21"/>
      <c r="G318" s="115" t="str">
        <f t="shared" si="57"/>
        <v xml:space="preserve"> </v>
      </c>
      <c r="H318" s="62" t="str">
        <f>IF(ISNUMBER('Tipps eintragen'!D320),'Tipps eintragen'!D320,"")</f>
        <v/>
      </c>
      <c r="I318" s="16" t="s">
        <v>2</v>
      </c>
      <c r="J318" s="60" t="str">
        <f>IF(ISNUMBER('Tipps eintragen'!F320),'Tipps eintragen'!F320,"")</f>
        <v/>
      </c>
      <c r="K318" s="115" t="str">
        <f t="shared" si="58"/>
        <v/>
      </c>
      <c r="L318" s="65">
        <f t="shared" si="67"/>
        <v>0</v>
      </c>
      <c r="M318" s="65">
        <f t="shared" si="68"/>
        <v>0</v>
      </c>
      <c r="N318" s="68"/>
    </row>
    <row r="319" spans="1:14" x14ac:dyDescent="0.2">
      <c r="A319" s="24" t="str">
        <f>'Tipps eintragen'!A321</f>
        <v>Wolfsburg</v>
      </c>
      <c r="B319" s="25" t="s">
        <v>72</v>
      </c>
      <c r="C319" s="24" t="str">
        <f>'Tipps eintragen'!C321</f>
        <v>Leipzig</v>
      </c>
      <c r="D319" s="22"/>
      <c r="E319" s="16" t="s">
        <v>2</v>
      </c>
      <c r="F319" s="21"/>
      <c r="G319" s="115" t="str">
        <f t="shared" si="57"/>
        <v xml:space="preserve"> </v>
      </c>
      <c r="H319" s="62" t="str">
        <f>IF(ISNUMBER('Tipps eintragen'!D321),'Tipps eintragen'!D321,"")</f>
        <v/>
      </c>
      <c r="I319" s="16" t="s">
        <v>2</v>
      </c>
      <c r="J319" s="60" t="str">
        <f>IF(ISNUMBER('Tipps eintragen'!F321),'Tipps eintragen'!F321,"")</f>
        <v/>
      </c>
      <c r="K319" s="115" t="str">
        <f t="shared" si="58"/>
        <v/>
      </c>
      <c r="L319" s="65">
        <f t="shared" si="67"/>
        <v>0</v>
      </c>
      <c r="M319" s="65">
        <f t="shared" si="68"/>
        <v>0</v>
      </c>
      <c r="N319" s="68"/>
    </row>
    <row r="320" spans="1:14" x14ac:dyDescent="0.2">
      <c r="A320" s="24" t="str">
        <f>'Tipps eintragen'!A322</f>
        <v>M´gladbach</v>
      </c>
      <c r="B320" s="25" t="s">
        <v>72</v>
      </c>
      <c r="C320" s="24" t="str">
        <f>'Tipps eintragen'!C322</f>
        <v>Freiburg</v>
      </c>
      <c r="D320" s="22"/>
      <c r="E320" s="16" t="s">
        <v>2</v>
      </c>
      <c r="F320" s="21"/>
      <c r="G320" s="115" t="str">
        <f t="shared" si="57"/>
        <v xml:space="preserve"> </v>
      </c>
      <c r="H320" s="62" t="str">
        <f>IF(ISNUMBER('Tipps eintragen'!D322),'Tipps eintragen'!D322,"")</f>
        <v/>
      </c>
      <c r="I320" s="16" t="s">
        <v>2</v>
      </c>
      <c r="J320" s="60" t="str">
        <f>IF(ISNUMBER('Tipps eintragen'!F322),'Tipps eintragen'!F322,"")</f>
        <v/>
      </c>
      <c r="K320" s="115" t="str">
        <f t="shared" si="58"/>
        <v/>
      </c>
      <c r="L320" s="65">
        <f t="shared" si="67"/>
        <v>0</v>
      </c>
      <c r="M320" s="65">
        <f t="shared" si="68"/>
        <v>0</v>
      </c>
      <c r="N320" s="68"/>
    </row>
    <row r="321" spans="1:14" ht="13.5" thickBot="1" x14ac:dyDescent="0.25">
      <c r="A321" s="17"/>
      <c r="B321" s="18"/>
      <c r="C321" s="17"/>
      <c r="D321" s="19"/>
      <c r="E321" s="18" t="s">
        <v>0</v>
      </c>
      <c r="F321" s="17"/>
      <c r="G321" s="115" t="str">
        <f t="shared" si="57"/>
        <v xml:space="preserve"> </v>
      </c>
      <c r="H321" s="63" t="str">
        <f>IF(ISNUMBER('Tipps eintragen'!D323),'Tipps eintragen'!D323,"")</f>
        <v/>
      </c>
      <c r="I321" s="18" t="s">
        <v>0</v>
      </c>
      <c r="J321" s="34" t="str">
        <f>IF(ISNUMBER('Tipps eintragen'!F323),'Tipps eintragen'!F323,"")</f>
        <v/>
      </c>
      <c r="K321" s="115" t="str">
        <f t="shared" si="58"/>
        <v/>
      </c>
      <c r="L321" s="63" t="s">
        <v>0</v>
      </c>
      <c r="M321" s="63"/>
      <c r="N321" s="69">
        <f>SUM(L312:M320)</f>
        <v>0</v>
      </c>
    </row>
    <row r="322" spans="1:14" s="15" customFormat="1" ht="15.75" x14ac:dyDescent="0.25">
      <c r="A322" s="13" t="str">
        <f>'Tipps eintragen'!A324</f>
        <v>30. Spieltag (18.-20.04.2025)</v>
      </c>
      <c r="B322" s="13"/>
      <c r="D322" s="14"/>
      <c r="E322" s="13" t="s">
        <v>0</v>
      </c>
      <c r="F322" s="13"/>
      <c r="G322" s="116" t="str">
        <f t="shared" si="57"/>
        <v xml:space="preserve"> </v>
      </c>
      <c r="H322" s="62" t="str">
        <f>IF(ISNUMBER('Tipps eintragen'!D324),'Tipps eintragen'!D324,"")</f>
        <v/>
      </c>
      <c r="I322" s="13" t="s">
        <v>0</v>
      </c>
      <c r="J322" s="60" t="str">
        <f>IF(ISNUMBER('Tipps eintragen'!F324),'Tipps eintragen'!F324,"")</f>
        <v/>
      </c>
      <c r="K322" s="116" t="str">
        <f t="shared" si="58"/>
        <v/>
      </c>
      <c r="L322" s="70" t="s">
        <v>0</v>
      </c>
      <c r="M322" s="65"/>
      <c r="N322" s="67"/>
    </row>
    <row r="323" spans="1:14" x14ac:dyDescent="0.2">
      <c r="A323" s="24" t="str">
        <f>'Tipps eintragen'!A325</f>
        <v>St. Pauli</v>
      </c>
      <c r="B323" s="25" t="s">
        <v>72</v>
      </c>
      <c r="C323" s="24" t="str">
        <f>'Tipps eintragen'!C325</f>
        <v>Leverkusen</v>
      </c>
      <c r="D323" s="22"/>
      <c r="E323" s="16" t="s">
        <v>2</v>
      </c>
      <c r="F323" s="21"/>
      <c r="G323" s="115" t="str">
        <f t="shared" si="57"/>
        <v xml:space="preserve"> </v>
      </c>
      <c r="H323" s="62" t="str">
        <f>IF(ISNUMBER('Tipps eintragen'!D325),'Tipps eintragen'!D325,"")</f>
        <v/>
      </c>
      <c r="I323" s="16" t="s">
        <v>2</v>
      </c>
      <c r="J323" s="60" t="str">
        <f>IF(ISNUMBER('Tipps eintragen'!F325),'Tipps eintragen'!F325,"")</f>
        <v/>
      </c>
      <c r="K323" s="115" t="str">
        <f t="shared" si="58"/>
        <v/>
      </c>
      <c r="L323" s="65">
        <f t="shared" ref="L323:L331" si="69">IF(ISNUMBER(K323),IF(G323=K323,IF(K323=2,Pkte_AS,IF(K323=1,Pkte_HS,Pkte_U)),0),0)</f>
        <v>0</v>
      </c>
      <c r="M323" s="65">
        <f t="shared" ref="M323:M331" si="70">IF(AND(ISNUMBER(G323),ISNUMBER(K323)),IF(AND(D323=H323,F323=J323),2,0),0)</f>
        <v>0</v>
      </c>
      <c r="N323" s="68"/>
    </row>
    <row r="324" spans="1:14" x14ac:dyDescent="0.2">
      <c r="A324" s="24" t="str">
        <f>'Tipps eintragen'!A326</f>
        <v>Mainz</v>
      </c>
      <c r="B324" s="25" t="s">
        <v>72</v>
      </c>
      <c r="C324" s="24" t="str">
        <f>'Tipps eintragen'!C326</f>
        <v>Wolfsburg</v>
      </c>
      <c r="D324" s="22"/>
      <c r="E324" s="16" t="s">
        <v>2</v>
      </c>
      <c r="F324" s="21"/>
      <c r="G324" s="115" t="str">
        <f t="shared" si="57"/>
        <v xml:space="preserve"> </v>
      </c>
      <c r="H324" s="62" t="str">
        <f>IF(ISNUMBER('Tipps eintragen'!D326),'Tipps eintragen'!D326,"")</f>
        <v/>
      </c>
      <c r="I324" s="16" t="s">
        <v>2</v>
      </c>
      <c r="J324" s="60" t="str">
        <f>IF(ISNUMBER('Tipps eintragen'!F326),'Tipps eintragen'!F326,"")</f>
        <v/>
      </c>
      <c r="K324" s="115" t="str">
        <f t="shared" si="58"/>
        <v/>
      </c>
      <c r="L324" s="65">
        <f t="shared" si="69"/>
        <v>0</v>
      </c>
      <c r="M324" s="65">
        <f t="shared" si="70"/>
        <v>0</v>
      </c>
      <c r="N324" s="68"/>
    </row>
    <row r="325" spans="1:14" x14ac:dyDescent="0.2">
      <c r="A325" s="24" t="str">
        <f>'Tipps eintragen'!A327</f>
        <v>Heidenheim</v>
      </c>
      <c r="B325" s="25" t="s">
        <v>72</v>
      </c>
      <c r="C325" s="24" t="str">
        <f>'Tipps eintragen'!C327</f>
        <v>Bayern</v>
      </c>
      <c r="D325" s="22"/>
      <c r="E325" s="16" t="s">
        <v>2</v>
      </c>
      <c r="F325" s="21"/>
      <c r="G325" s="115" t="str">
        <f t="shared" ref="G325:G375" si="71">IF(OR(ISBLANK(D325),ISBLANK(F325))," ",IF(D325&gt;F325,1,IF(D325=F325,0,2)))</f>
        <v xml:space="preserve"> </v>
      </c>
      <c r="H325" s="62" t="str">
        <f>IF(ISNUMBER('Tipps eintragen'!D327),'Tipps eintragen'!D327,"")</f>
        <v/>
      </c>
      <c r="I325" s="16" t="s">
        <v>2</v>
      </c>
      <c r="J325" s="60" t="str">
        <f>IF(ISNUMBER('Tipps eintragen'!F327),'Tipps eintragen'!F327,"")</f>
        <v/>
      </c>
      <c r="K325" s="115" t="str">
        <f t="shared" ref="K325:K375" si="72">IF(AND(ISNUMBER(H325),ISNUMBER(J325)),IF(H325&gt;J325,1,IF(H325=J325,0,2)),"")</f>
        <v/>
      </c>
      <c r="L325" s="65">
        <f t="shared" si="69"/>
        <v>0</v>
      </c>
      <c r="M325" s="65">
        <f t="shared" si="70"/>
        <v>0</v>
      </c>
      <c r="N325" s="68"/>
    </row>
    <row r="326" spans="1:14" x14ac:dyDescent="0.2">
      <c r="A326" s="24" t="str">
        <f>'Tipps eintragen'!A328</f>
        <v>Leipzig</v>
      </c>
      <c r="B326" s="25" t="s">
        <v>72</v>
      </c>
      <c r="C326" s="24" t="str">
        <f>'Tipps eintragen'!C328</f>
        <v>Holstein</v>
      </c>
      <c r="D326" s="22"/>
      <c r="E326" s="16" t="s">
        <v>2</v>
      </c>
      <c r="F326" s="21"/>
      <c r="G326" s="115" t="str">
        <f t="shared" si="71"/>
        <v xml:space="preserve"> </v>
      </c>
      <c r="H326" s="62" t="str">
        <f>IF(ISNUMBER('Tipps eintragen'!D328),'Tipps eintragen'!D328,"")</f>
        <v/>
      </c>
      <c r="I326" s="16" t="s">
        <v>2</v>
      </c>
      <c r="J326" s="60" t="str">
        <f>IF(ISNUMBER('Tipps eintragen'!F328),'Tipps eintragen'!F328,"")</f>
        <v/>
      </c>
      <c r="K326" s="115" t="str">
        <f t="shared" si="72"/>
        <v/>
      </c>
      <c r="L326" s="65">
        <f t="shared" si="69"/>
        <v>0</v>
      </c>
      <c r="M326" s="65">
        <f t="shared" si="70"/>
        <v>0</v>
      </c>
      <c r="N326" s="68"/>
    </row>
    <row r="327" spans="1:14" x14ac:dyDescent="0.2">
      <c r="A327" s="24" t="str">
        <f>'Tipps eintragen'!A329</f>
        <v>Union Berlin</v>
      </c>
      <c r="B327" s="25" t="s">
        <v>72</v>
      </c>
      <c r="C327" s="24" t="str">
        <f>'Tipps eintragen'!C329</f>
        <v>Stuttgart</v>
      </c>
      <c r="D327" s="22"/>
      <c r="E327" s="16" t="s">
        <v>2</v>
      </c>
      <c r="F327" s="21"/>
      <c r="G327" s="115" t="str">
        <f t="shared" si="71"/>
        <v xml:space="preserve"> </v>
      </c>
      <c r="H327" s="62" t="str">
        <f>IF(ISNUMBER('Tipps eintragen'!D329),'Tipps eintragen'!D329,"")</f>
        <v/>
      </c>
      <c r="I327" s="16" t="s">
        <v>2</v>
      </c>
      <c r="J327" s="60" t="str">
        <f>IF(ISNUMBER('Tipps eintragen'!F329),'Tipps eintragen'!F329,"")</f>
        <v/>
      </c>
      <c r="K327" s="115" t="str">
        <f t="shared" si="72"/>
        <v/>
      </c>
      <c r="L327" s="65">
        <f t="shared" si="69"/>
        <v>0</v>
      </c>
      <c r="M327" s="65">
        <f t="shared" si="70"/>
        <v>0</v>
      </c>
      <c r="N327" s="68"/>
    </row>
    <row r="328" spans="1:14" x14ac:dyDescent="0.2">
      <c r="A328" s="24" t="str">
        <f>'Tipps eintragen'!A330</f>
        <v>Freiburg</v>
      </c>
      <c r="B328" s="25" t="s">
        <v>72</v>
      </c>
      <c r="C328" s="24" t="str">
        <f>'Tipps eintragen'!C330</f>
        <v>Hoffenheim</v>
      </c>
      <c r="D328" s="22"/>
      <c r="E328" s="16" t="s">
        <v>2</v>
      </c>
      <c r="F328" s="21"/>
      <c r="G328" s="115" t="str">
        <f t="shared" si="71"/>
        <v xml:space="preserve"> </v>
      </c>
      <c r="H328" s="62" t="str">
        <f>IF(ISNUMBER('Tipps eintragen'!D330),'Tipps eintragen'!D330,"")</f>
        <v/>
      </c>
      <c r="I328" s="16" t="s">
        <v>2</v>
      </c>
      <c r="J328" s="60" t="str">
        <f>IF(ISNUMBER('Tipps eintragen'!F330),'Tipps eintragen'!F330,"")</f>
        <v/>
      </c>
      <c r="K328" s="115" t="str">
        <f t="shared" si="72"/>
        <v/>
      </c>
      <c r="L328" s="65">
        <f t="shared" si="69"/>
        <v>0</v>
      </c>
      <c r="M328" s="65">
        <f t="shared" si="70"/>
        <v>0</v>
      </c>
      <c r="N328" s="68"/>
    </row>
    <row r="329" spans="1:14" x14ac:dyDescent="0.2">
      <c r="A329" s="24" t="str">
        <f>'Tipps eintragen'!A331</f>
        <v>Augsburg</v>
      </c>
      <c r="B329" s="25" t="s">
        <v>72</v>
      </c>
      <c r="C329" s="24" t="str">
        <f>'Tipps eintragen'!C331</f>
        <v>Frankfurt</v>
      </c>
      <c r="D329" s="22"/>
      <c r="E329" s="16" t="s">
        <v>2</v>
      </c>
      <c r="F329" s="21"/>
      <c r="G329" s="115" t="str">
        <f t="shared" si="71"/>
        <v xml:space="preserve"> </v>
      </c>
      <c r="H329" s="62" t="str">
        <f>IF(ISNUMBER('Tipps eintragen'!D331),'Tipps eintragen'!D331,"")</f>
        <v/>
      </c>
      <c r="I329" s="16" t="s">
        <v>2</v>
      </c>
      <c r="J329" s="60" t="str">
        <f>IF(ISNUMBER('Tipps eintragen'!F331),'Tipps eintragen'!F331,"")</f>
        <v/>
      </c>
      <c r="K329" s="115" t="str">
        <f t="shared" si="72"/>
        <v/>
      </c>
      <c r="L329" s="65">
        <f t="shared" si="69"/>
        <v>0</v>
      </c>
      <c r="M329" s="65">
        <f t="shared" si="70"/>
        <v>0</v>
      </c>
      <c r="N329" s="68"/>
    </row>
    <row r="330" spans="1:14" x14ac:dyDescent="0.2">
      <c r="A330" s="24" t="str">
        <f>'Tipps eintragen'!A332</f>
        <v>Bremen</v>
      </c>
      <c r="B330" s="25" t="s">
        <v>72</v>
      </c>
      <c r="C330" s="24" t="str">
        <f>'Tipps eintragen'!C332</f>
        <v>Bochum</v>
      </c>
      <c r="D330" s="22"/>
      <c r="E330" s="16" t="s">
        <v>2</v>
      </c>
      <c r="F330" s="21"/>
      <c r="G330" s="115" t="str">
        <f t="shared" si="71"/>
        <v xml:space="preserve"> </v>
      </c>
      <c r="H330" s="62" t="str">
        <f>IF(ISNUMBER('Tipps eintragen'!D332),'Tipps eintragen'!D332,"")</f>
        <v/>
      </c>
      <c r="I330" s="16" t="s">
        <v>2</v>
      </c>
      <c r="J330" s="60" t="str">
        <f>IF(ISNUMBER('Tipps eintragen'!F332),'Tipps eintragen'!F332,"")</f>
        <v/>
      </c>
      <c r="K330" s="115" t="str">
        <f t="shared" si="72"/>
        <v/>
      </c>
      <c r="L330" s="65">
        <f t="shared" si="69"/>
        <v>0</v>
      </c>
      <c r="M330" s="65">
        <f t="shared" si="70"/>
        <v>0</v>
      </c>
      <c r="N330" s="68"/>
    </row>
    <row r="331" spans="1:14" x14ac:dyDescent="0.2">
      <c r="A331" s="24" t="str">
        <f>'Tipps eintragen'!A333</f>
        <v>Dortmund</v>
      </c>
      <c r="B331" s="25" t="s">
        <v>72</v>
      </c>
      <c r="C331" s="24" t="str">
        <f>'Tipps eintragen'!C333</f>
        <v>M´gladbach</v>
      </c>
      <c r="D331" s="22"/>
      <c r="E331" s="16" t="s">
        <v>2</v>
      </c>
      <c r="F331" s="21"/>
      <c r="G331" s="115" t="str">
        <f t="shared" si="71"/>
        <v xml:space="preserve"> </v>
      </c>
      <c r="H331" s="62" t="str">
        <f>IF(ISNUMBER('Tipps eintragen'!D333),'Tipps eintragen'!D333,"")</f>
        <v/>
      </c>
      <c r="I331" s="16" t="s">
        <v>2</v>
      </c>
      <c r="J331" s="60" t="str">
        <f>IF(ISNUMBER('Tipps eintragen'!F333),'Tipps eintragen'!F333,"")</f>
        <v/>
      </c>
      <c r="K331" s="115" t="str">
        <f t="shared" si="72"/>
        <v/>
      </c>
      <c r="L331" s="65">
        <f t="shared" si="69"/>
        <v>0</v>
      </c>
      <c r="M331" s="65">
        <f t="shared" si="70"/>
        <v>0</v>
      </c>
      <c r="N331" s="68"/>
    </row>
    <row r="332" spans="1:14" ht="13.5" thickBot="1" x14ac:dyDescent="0.25">
      <c r="A332" s="17"/>
      <c r="B332" s="18"/>
      <c r="C332" s="17"/>
      <c r="D332" s="19"/>
      <c r="E332" s="18" t="s">
        <v>0</v>
      </c>
      <c r="F332" s="17"/>
      <c r="G332" s="115" t="str">
        <f t="shared" si="71"/>
        <v xml:space="preserve"> </v>
      </c>
      <c r="H332" s="63" t="str">
        <f>IF(ISNUMBER('Tipps eintragen'!D334),'Tipps eintragen'!D334,"")</f>
        <v/>
      </c>
      <c r="I332" s="18" t="s">
        <v>0</v>
      </c>
      <c r="J332" s="34" t="str">
        <f>IF(ISNUMBER('Tipps eintragen'!F334),'Tipps eintragen'!F334,"")</f>
        <v/>
      </c>
      <c r="K332" s="115" t="str">
        <f t="shared" si="72"/>
        <v/>
      </c>
      <c r="L332" s="63" t="s">
        <v>0</v>
      </c>
      <c r="M332" s="63"/>
      <c r="N332" s="69">
        <f>SUM(L323:M331)</f>
        <v>0</v>
      </c>
    </row>
    <row r="333" spans="1:14" s="15" customFormat="1" ht="15.75" x14ac:dyDescent="0.25">
      <c r="A333" s="13" t="str">
        <f>'Tipps eintragen'!A335</f>
        <v>31. Spieltag (25.-27.04.2025)</v>
      </c>
      <c r="B333" s="13"/>
      <c r="D333" s="14"/>
      <c r="E333" s="13" t="s">
        <v>0</v>
      </c>
      <c r="F333" s="13"/>
      <c r="G333" s="116" t="str">
        <f t="shared" si="71"/>
        <v xml:space="preserve"> </v>
      </c>
      <c r="H333" s="62" t="str">
        <f>IF(ISNUMBER('Tipps eintragen'!D335),'Tipps eintragen'!D335,"")</f>
        <v/>
      </c>
      <c r="I333" s="13" t="s">
        <v>0</v>
      </c>
      <c r="J333" s="60" t="str">
        <f>IF(ISNUMBER('Tipps eintragen'!F335),'Tipps eintragen'!F335,"")</f>
        <v/>
      </c>
      <c r="K333" s="116" t="str">
        <f t="shared" si="72"/>
        <v/>
      </c>
      <c r="L333" s="70" t="s">
        <v>0</v>
      </c>
      <c r="M333" s="65"/>
      <c r="N333" s="67"/>
    </row>
    <row r="334" spans="1:14" x14ac:dyDescent="0.2">
      <c r="A334" s="24" t="str">
        <f>'Tipps eintragen'!A336</f>
        <v>Stuttgart</v>
      </c>
      <c r="B334" s="25" t="s">
        <v>72</v>
      </c>
      <c r="C334" s="24" t="str">
        <f>'Tipps eintragen'!C336</f>
        <v>Heidenheim</v>
      </c>
      <c r="D334" s="22"/>
      <c r="E334" s="16" t="s">
        <v>2</v>
      </c>
      <c r="F334" s="21"/>
      <c r="G334" s="115" t="str">
        <f t="shared" si="71"/>
        <v xml:space="preserve"> </v>
      </c>
      <c r="H334" s="62" t="str">
        <f>IF(ISNUMBER('Tipps eintragen'!D336),'Tipps eintragen'!D336,"")</f>
        <v/>
      </c>
      <c r="I334" s="16" t="s">
        <v>2</v>
      </c>
      <c r="J334" s="60" t="str">
        <f>IF(ISNUMBER('Tipps eintragen'!F336),'Tipps eintragen'!F336,"")</f>
        <v/>
      </c>
      <c r="K334" s="115" t="str">
        <f t="shared" si="72"/>
        <v/>
      </c>
      <c r="L334" s="65">
        <f t="shared" ref="L334:L342" si="73">IF(ISNUMBER(K334),IF(G334=K334,IF(K334=2,Pkte_AS,IF(K334=1,Pkte_HS,Pkte_U)),0),0)</f>
        <v>0</v>
      </c>
      <c r="M334" s="65">
        <f t="shared" ref="M334:M342" si="74">IF(AND(ISNUMBER(G334),ISNUMBER(K334)),IF(AND(D334=H334,F334=J334),2,0),0)</f>
        <v>0</v>
      </c>
      <c r="N334" s="68"/>
    </row>
    <row r="335" spans="1:14" x14ac:dyDescent="0.2">
      <c r="A335" s="24" t="str">
        <f>'Tipps eintragen'!A337</f>
        <v>Holstein</v>
      </c>
      <c r="B335" s="25" t="s">
        <v>72</v>
      </c>
      <c r="C335" s="24" t="str">
        <f>'Tipps eintragen'!C337</f>
        <v>M´gladbach</v>
      </c>
      <c r="D335" s="22"/>
      <c r="E335" s="16" t="s">
        <v>2</v>
      </c>
      <c r="F335" s="21"/>
      <c r="G335" s="115" t="str">
        <f t="shared" si="71"/>
        <v xml:space="preserve"> </v>
      </c>
      <c r="H335" s="62" t="str">
        <f>IF(ISNUMBER('Tipps eintragen'!D337),'Tipps eintragen'!D337,"")</f>
        <v/>
      </c>
      <c r="I335" s="16" t="s">
        <v>2</v>
      </c>
      <c r="J335" s="60" t="str">
        <f>IF(ISNUMBER('Tipps eintragen'!F337),'Tipps eintragen'!F337,"")</f>
        <v/>
      </c>
      <c r="K335" s="115" t="str">
        <f t="shared" si="72"/>
        <v/>
      </c>
      <c r="L335" s="65">
        <f t="shared" si="73"/>
        <v>0</v>
      </c>
      <c r="M335" s="65">
        <f t="shared" si="74"/>
        <v>0</v>
      </c>
      <c r="N335" s="68"/>
    </row>
    <row r="336" spans="1:14" x14ac:dyDescent="0.2">
      <c r="A336" s="24" t="str">
        <f>'Tipps eintragen'!A338</f>
        <v>Hoffenheim</v>
      </c>
      <c r="B336" s="25" t="s">
        <v>72</v>
      </c>
      <c r="C336" s="24" t="str">
        <f>'Tipps eintragen'!C338</f>
        <v>Dortmund</v>
      </c>
      <c r="D336" s="22"/>
      <c r="E336" s="16" t="s">
        <v>2</v>
      </c>
      <c r="F336" s="21"/>
      <c r="G336" s="115" t="str">
        <f t="shared" si="71"/>
        <v xml:space="preserve"> </v>
      </c>
      <c r="H336" s="62" t="str">
        <f>IF(ISNUMBER('Tipps eintragen'!D338),'Tipps eintragen'!D338,"")</f>
        <v/>
      </c>
      <c r="I336" s="16" t="s">
        <v>2</v>
      </c>
      <c r="J336" s="60" t="str">
        <f>IF(ISNUMBER('Tipps eintragen'!F338),'Tipps eintragen'!F338,"")</f>
        <v/>
      </c>
      <c r="K336" s="115" t="str">
        <f t="shared" si="72"/>
        <v/>
      </c>
      <c r="L336" s="65">
        <f t="shared" si="73"/>
        <v>0</v>
      </c>
      <c r="M336" s="65">
        <f t="shared" si="74"/>
        <v>0</v>
      </c>
      <c r="N336" s="68"/>
    </row>
    <row r="337" spans="1:14" x14ac:dyDescent="0.2">
      <c r="A337" s="24" t="str">
        <f>'Tipps eintragen'!A339</f>
        <v>Leverkusen</v>
      </c>
      <c r="B337" s="25" t="s">
        <v>72</v>
      </c>
      <c r="C337" s="24" t="str">
        <f>'Tipps eintragen'!C339</f>
        <v>Augsburg</v>
      </c>
      <c r="D337" s="22"/>
      <c r="E337" s="16" t="s">
        <v>2</v>
      </c>
      <c r="F337" s="21"/>
      <c r="G337" s="115" t="str">
        <f t="shared" si="71"/>
        <v xml:space="preserve"> </v>
      </c>
      <c r="H337" s="62" t="str">
        <f>IF(ISNUMBER('Tipps eintragen'!D339),'Tipps eintragen'!D339,"")</f>
        <v/>
      </c>
      <c r="I337" s="16" t="s">
        <v>2</v>
      </c>
      <c r="J337" s="60" t="str">
        <f>IF(ISNUMBER('Tipps eintragen'!F339),'Tipps eintragen'!F339,"")</f>
        <v/>
      </c>
      <c r="K337" s="115" t="str">
        <f t="shared" si="72"/>
        <v/>
      </c>
      <c r="L337" s="65">
        <f t="shared" si="73"/>
        <v>0</v>
      </c>
      <c r="M337" s="65">
        <f t="shared" si="74"/>
        <v>0</v>
      </c>
      <c r="N337" s="68"/>
    </row>
    <row r="338" spans="1:14" x14ac:dyDescent="0.2">
      <c r="A338" s="24" t="str">
        <f>'Tipps eintragen'!A340</f>
        <v>Wolfsburg</v>
      </c>
      <c r="B338" s="25" t="s">
        <v>72</v>
      </c>
      <c r="C338" s="24" t="str">
        <f>'Tipps eintragen'!C340</f>
        <v>Freiburg</v>
      </c>
      <c r="D338" s="22"/>
      <c r="E338" s="16" t="s">
        <v>2</v>
      </c>
      <c r="F338" s="21"/>
      <c r="G338" s="115" t="str">
        <f t="shared" si="71"/>
        <v xml:space="preserve"> </v>
      </c>
      <c r="H338" s="62" t="str">
        <f>IF(ISNUMBER('Tipps eintragen'!D340),'Tipps eintragen'!D340,"")</f>
        <v/>
      </c>
      <c r="I338" s="16" t="s">
        <v>2</v>
      </c>
      <c r="J338" s="60" t="str">
        <f>IF(ISNUMBER('Tipps eintragen'!F340),'Tipps eintragen'!F340,"")</f>
        <v/>
      </c>
      <c r="K338" s="115" t="str">
        <f t="shared" si="72"/>
        <v/>
      </c>
      <c r="L338" s="65">
        <f t="shared" si="73"/>
        <v>0</v>
      </c>
      <c r="M338" s="65">
        <f t="shared" si="74"/>
        <v>0</v>
      </c>
      <c r="N338" s="68"/>
    </row>
    <row r="339" spans="1:14" x14ac:dyDescent="0.2">
      <c r="A339" s="24" t="str">
        <f>'Tipps eintragen'!A341</f>
        <v>Bochum</v>
      </c>
      <c r="B339" s="25" t="s">
        <v>72</v>
      </c>
      <c r="C339" s="24" t="str">
        <f>'Tipps eintragen'!C341</f>
        <v>Union Berlin</v>
      </c>
      <c r="D339" s="22"/>
      <c r="E339" s="16" t="s">
        <v>2</v>
      </c>
      <c r="F339" s="21"/>
      <c r="G339" s="115" t="str">
        <f t="shared" si="71"/>
        <v xml:space="preserve"> </v>
      </c>
      <c r="H339" s="62" t="str">
        <f>IF(ISNUMBER('Tipps eintragen'!D341),'Tipps eintragen'!D341,"")</f>
        <v/>
      </c>
      <c r="I339" s="16" t="s">
        <v>2</v>
      </c>
      <c r="J339" s="60" t="str">
        <f>IF(ISNUMBER('Tipps eintragen'!F341),'Tipps eintragen'!F341,"")</f>
        <v/>
      </c>
      <c r="K339" s="115" t="str">
        <f t="shared" si="72"/>
        <v/>
      </c>
      <c r="L339" s="65">
        <f t="shared" si="73"/>
        <v>0</v>
      </c>
      <c r="M339" s="65">
        <f t="shared" si="74"/>
        <v>0</v>
      </c>
      <c r="N339" s="68"/>
    </row>
    <row r="340" spans="1:14" x14ac:dyDescent="0.2">
      <c r="A340" s="24" t="str">
        <f>'Tipps eintragen'!A342</f>
        <v>Bayern</v>
      </c>
      <c r="B340" s="25" t="s">
        <v>72</v>
      </c>
      <c r="C340" s="24" t="str">
        <f>'Tipps eintragen'!C342</f>
        <v>Mainz</v>
      </c>
      <c r="D340" s="22"/>
      <c r="E340" s="16" t="s">
        <v>2</v>
      </c>
      <c r="F340" s="21"/>
      <c r="G340" s="115" t="str">
        <f t="shared" si="71"/>
        <v xml:space="preserve"> </v>
      </c>
      <c r="H340" s="62" t="str">
        <f>IF(ISNUMBER('Tipps eintragen'!D342),'Tipps eintragen'!D342,"")</f>
        <v/>
      </c>
      <c r="I340" s="16" t="s">
        <v>2</v>
      </c>
      <c r="J340" s="60" t="str">
        <f>IF(ISNUMBER('Tipps eintragen'!F342),'Tipps eintragen'!F342,"")</f>
        <v/>
      </c>
      <c r="K340" s="115" t="str">
        <f t="shared" si="72"/>
        <v/>
      </c>
      <c r="L340" s="65">
        <f t="shared" si="73"/>
        <v>0</v>
      </c>
      <c r="M340" s="65">
        <f t="shared" si="74"/>
        <v>0</v>
      </c>
      <c r="N340" s="68"/>
    </row>
    <row r="341" spans="1:14" x14ac:dyDescent="0.2">
      <c r="A341" s="24" t="str">
        <f>'Tipps eintragen'!A343</f>
        <v>Frankfurt</v>
      </c>
      <c r="B341" s="25" t="s">
        <v>72</v>
      </c>
      <c r="C341" s="24" t="str">
        <f>'Tipps eintragen'!C343</f>
        <v>Leipzig</v>
      </c>
      <c r="D341" s="22"/>
      <c r="E341" s="16" t="s">
        <v>2</v>
      </c>
      <c r="F341" s="21"/>
      <c r="G341" s="115" t="str">
        <f t="shared" si="71"/>
        <v xml:space="preserve"> </v>
      </c>
      <c r="H341" s="62" t="str">
        <f>IF(ISNUMBER('Tipps eintragen'!D343),'Tipps eintragen'!D343,"")</f>
        <v/>
      </c>
      <c r="I341" s="16" t="s">
        <v>2</v>
      </c>
      <c r="J341" s="60" t="str">
        <f>IF(ISNUMBER('Tipps eintragen'!F343),'Tipps eintragen'!F343,"")</f>
        <v/>
      </c>
      <c r="K341" s="115" t="str">
        <f t="shared" si="72"/>
        <v/>
      </c>
      <c r="L341" s="65">
        <f t="shared" si="73"/>
        <v>0</v>
      </c>
      <c r="M341" s="65">
        <f t="shared" si="74"/>
        <v>0</v>
      </c>
      <c r="N341" s="68"/>
    </row>
    <row r="342" spans="1:14" x14ac:dyDescent="0.2">
      <c r="A342" s="24" t="str">
        <f>'Tipps eintragen'!A344</f>
        <v>Bremen</v>
      </c>
      <c r="B342" s="25" t="s">
        <v>72</v>
      </c>
      <c r="C342" s="24" t="str">
        <f>'Tipps eintragen'!C344</f>
        <v>St. Pauli</v>
      </c>
      <c r="D342" s="22"/>
      <c r="E342" s="16" t="s">
        <v>2</v>
      </c>
      <c r="F342" s="21"/>
      <c r="G342" s="115" t="str">
        <f t="shared" si="71"/>
        <v xml:space="preserve"> </v>
      </c>
      <c r="H342" s="62" t="str">
        <f>IF(ISNUMBER('Tipps eintragen'!D344),'Tipps eintragen'!D344,"")</f>
        <v/>
      </c>
      <c r="I342" s="16" t="s">
        <v>2</v>
      </c>
      <c r="J342" s="60" t="str">
        <f>IF(ISNUMBER('Tipps eintragen'!F344),'Tipps eintragen'!F344,"")</f>
        <v/>
      </c>
      <c r="K342" s="115" t="str">
        <f t="shared" si="72"/>
        <v/>
      </c>
      <c r="L342" s="65">
        <f t="shared" si="73"/>
        <v>0</v>
      </c>
      <c r="M342" s="65">
        <f t="shared" si="74"/>
        <v>0</v>
      </c>
      <c r="N342" s="68"/>
    </row>
    <row r="343" spans="1:14" ht="13.5" thickBot="1" x14ac:dyDescent="0.25">
      <c r="A343" s="17"/>
      <c r="B343" s="18"/>
      <c r="C343" s="17"/>
      <c r="D343" s="19"/>
      <c r="E343" s="18" t="s">
        <v>0</v>
      </c>
      <c r="F343" s="17"/>
      <c r="G343" s="115" t="str">
        <f t="shared" si="71"/>
        <v xml:space="preserve"> </v>
      </c>
      <c r="H343" s="63" t="str">
        <f>IF(ISNUMBER('Tipps eintragen'!D345),'Tipps eintragen'!D345,"")</f>
        <v/>
      </c>
      <c r="I343" s="18" t="s">
        <v>0</v>
      </c>
      <c r="J343" s="34" t="str">
        <f>IF(ISNUMBER('Tipps eintragen'!F345),'Tipps eintragen'!F345,"")</f>
        <v/>
      </c>
      <c r="K343" s="115" t="str">
        <f t="shared" si="72"/>
        <v/>
      </c>
      <c r="L343" s="63" t="s">
        <v>0</v>
      </c>
      <c r="M343" s="63"/>
      <c r="N343" s="69">
        <f>SUM(L334:M342)</f>
        <v>0</v>
      </c>
    </row>
    <row r="344" spans="1:14" s="15" customFormat="1" ht="15.75" x14ac:dyDescent="0.25">
      <c r="A344" s="13" t="str">
        <f>'Tipps eintragen'!A346</f>
        <v>32. Spieltag (02.-04.05.2025)</v>
      </c>
      <c r="B344" s="13"/>
      <c r="D344" s="14"/>
      <c r="E344" s="13" t="s">
        <v>0</v>
      </c>
      <c r="F344" s="13"/>
      <c r="G344" s="116" t="str">
        <f t="shared" si="71"/>
        <v xml:space="preserve"> </v>
      </c>
      <c r="H344" s="62" t="str">
        <f>IF(ISNUMBER('Tipps eintragen'!D346),'Tipps eintragen'!D346,"")</f>
        <v/>
      </c>
      <c r="I344" s="13" t="s">
        <v>0</v>
      </c>
      <c r="J344" s="60" t="str">
        <f>IF(ISNUMBER('Tipps eintragen'!F346),'Tipps eintragen'!F346,"")</f>
        <v/>
      </c>
      <c r="K344" s="116" t="str">
        <f t="shared" si="72"/>
        <v/>
      </c>
      <c r="L344" s="70" t="s">
        <v>0</v>
      </c>
      <c r="M344" s="65"/>
      <c r="N344" s="67"/>
    </row>
    <row r="345" spans="1:14" x14ac:dyDescent="0.2">
      <c r="A345" s="24" t="str">
        <f>'Tipps eintragen'!A347</f>
        <v>Heidenheim</v>
      </c>
      <c r="B345" s="25" t="s">
        <v>72</v>
      </c>
      <c r="C345" s="24" t="str">
        <f>'Tipps eintragen'!C347</f>
        <v>Bochum</v>
      </c>
      <c r="D345" s="22"/>
      <c r="E345" s="16" t="s">
        <v>2</v>
      </c>
      <c r="F345" s="21"/>
      <c r="G345" s="115" t="str">
        <f t="shared" si="71"/>
        <v xml:space="preserve"> </v>
      </c>
      <c r="H345" s="62" t="str">
        <f>IF(ISNUMBER('Tipps eintragen'!D347),'Tipps eintragen'!D347,"")</f>
        <v/>
      </c>
      <c r="I345" s="16" t="s">
        <v>2</v>
      </c>
      <c r="J345" s="60" t="str">
        <f>IF(ISNUMBER('Tipps eintragen'!F347),'Tipps eintragen'!F347,"")</f>
        <v/>
      </c>
      <c r="K345" s="115" t="str">
        <f t="shared" si="72"/>
        <v/>
      </c>
      <c r="L345" s="65">
        <f t="shared" ref="L345:L353" si="75">IF(ISNUMBER(K345),IF(G345=K345,IF(K345=2,Pkte_AS,IF(K345=1,Pkte_HS,Pkte_U)),0),0)</f>
        <v>0</v>
      </c>
      <c r="M345" s="65">
        <f t="shared" ref="M345:M353" si="76">IF(AND(ISNUMBER(G345),ISNUMBER(K345)),IF(AND(D345=H345,F345=J345),2,0),0)</f>
        <v>0</v>
      </c>
      <c r="N345" s="68"/>
    </row>
    <row r="346" spans="1:14" x14ac:dyDescent="0.2">
      <c r="A346" s="24" t="str">
        <f>'Tipps eintragen'!A348</f>
        <v>St. Pauli</v>
      </c>
      <c r="B346" s="25" t="s">
        <v>72</v>
      </c>
      <c r="C346" s="24" t="str">
        <f>'Tipps eintragen'!C348</f>
        <v>Stuttgart</v>
      </c>
      <c r="D346" s="22"/>
      <c r="E346" s="16" t="s">
        <v>2</v>
      </c>
      <c r="F346" s="21"/>
      <c r="G346" s="115" t="str">
        <f t="shared" si="71"/>
        <v xml:space="preserve"> </v>
      </c>
      <c r="H346" s="62" t="str">
        <f>IF(ISNUMBER('Tipps eintragen'!D348),'Tipps eintragen'!D348,"")</f>
        <v/>
      </c>
      <c r="I346" s="16" t="s">
        <v>2</v>
      </c>
      <c r="J346" s="60" t="str">
        <f>IF(ISNUMBER('Tipps eintragen'!F348),'Tipps eintragen'!F348,"")</f>
        <v/>
      </c>
      <c r="K346" s="115" t="str">
        <f t="shared" si="72"/>
        <v/>
      </c>
      <c r="L346" s="65">
        <f t="shared" si="75"/>
        <v>0</v>
      </c>
      <c r="M346" s="65">
        <f t="shared" si="76"/>
        <v>0</v>
      </c>
      <c r="N346" s="68"/>
    </row>
    <row r="347" spans="1:14" x14ac:dyDescent="0.2">
      <c r="A347" s="24" t="str">
        <f>'Tipps eintragen'!A349</f>
        <v>Mainz</v>
      </c>
      <c r="B347" s="25" t="s">
        <v>72</v>
      </c>
      <c r="C347" s="24" t="str">
        <f>'Tipps eintragen'!C349</f>
        <v>Frankfurt</v>
      </c>
      <c r="D347" s="22"/>
      <c r="E347" s="16" t="s">
        <v>2</v>
      </c>
      <c r="F347" s="21"/>
      <c r="G347" s="115" t="str">
        <f t="shared" si="71"/>
        <v xml:space="preserve"> </v>
      </c>
      <c r="H347" s="62" t="str">
        <f>IF(ISNUMBER('Tipps eintragen'!D349),'Tipps eintragen'!D349,"")</f>
        <v/>
      </c>
      <c r="I347" s="16" t="s">
        <v>2</v>
      </c>
      <c r="J347" s="60" t="str">
        <f>IF(ISNUMBER('Tipps eintragen'!F349),'Tipps eintragen'!F349,"")</f>
        <v/>
      </c>
      <c r="K347" s="115" t="str">
        <f t="shared" si="72"/>
        <v/>
      </c>
      <c r="L347" s="65">
        <f t="shared" si="75"/>
        <v>0</v>
      </c>
      <c r="M347" s="65">
        <f t="shared" si="76"/>
        <v>0</v>
      </c>
      <c r="N347" s="68"/>
    </row>
    <row r="348" spans="1:14" x14ac:dyDescent="0.2">
      <c r="A348" s="24" t="str">
        <f>'Tipps eintragen'!A350</f>
        <v>Freiburg</v>
      </c>
      <c r="B348" s="25" t="s">
        <v>72</v>
      </c>
      <c r="C348" s="24" t="str">
        <f>'Tipps eintragen'!C350</f>
        <v>Leverkusen</v>
      </c>
      <c r="D348" s="22"/>
      <c r="E348" s="16" t="s">
        <v>2</v>
      </c>
      <c r="F348" s="21"/>
      <c r="G348" s="115" t="str">
        <f t="shared" si="71"/>
        <v xml:space="preserve"> </v>
      </c>
      <c r="H348" s="62" t="str">
        <f>IF(ISNUMBER('Tipps eintragen'!D350),'Tipps eintragen'!D350,"")</f>
        <v/>
      </c>
      <c r="I348" s="16" t="s">
        <v>2</v>
      </c>
      <c r="J348" s="60" t="str">
        <f>IF(ISNUMBER('Tipps eintragen'!F350),'Tipps eintragen'!F350,"")</f>
        <v/>
      </c>
      <c r="K348" s="115" t="str">
        <f t="shared" si="72"/>
        <v/>
      </c>
      <c r="L348" s="65">
        <f t="shared" si="75"/>
        <v>0</v>
      </c>
      <c r="M348" s="65">
        <f t="shared" si="76"/>
        <v>0</v>
      </c>
      <c r="N348" s="68"/>
    </row>
    <row r="349" spans="1:14" x14ac:dyDescent="0.2">
      <c r="A349" s="24" t="str">
        <f>'Tipps eintragen'!A351</f>
        <v>Augsburg</v>
      </c>
      <c r="B349" s="25" t="s">
        <v>72</v>
      </c>
      <c r="C349" s="24" t="str">
        <f>'Tipps eintragen'!C351</f>
        <v>Holstein</v>
      </c>
      <c r="D349" s="22"/>
      <c r="E349" s="16" t="s">
        <v>2</v>
      </c>
      <c r="F349" s="21"/>
      <c r="G349" s="115" t="str">
        <f t="shared" si="71"/>
        <v xml:space="preserve"> </v>
      </c>
      <c r="H349" s="62" t="str">
        <f>IF(ISNUMBER('Tipps eintragen'!D351),'Tipps eintragen'!D351,"")</f>
        <v/>
      </c>
      <c r="I349" s="16" t="s">
        <v>2</v>
      </c>
      <c r="J349" s="60" t="str">
        <f>IF(ISNUMBER('Tipps eintragen'!F351),'Tipps eintragen'!F351,"")</f>
        <v/>
      </c>
      <c r="K349" s="115" t="str">
        <f t="shared" si="72"/>
        <v/>
      </c>
      <c r="L349" s="65">
        <f t="shared" si="75"/>
        <v>0</v>
      </c>
      <c r="M349" s="65">
        <f t="shared" si="76"/>
        <v>0</v>
      </c>
      <c r="N349" s="68"/>
    </row>
    <row r="350" spans="1:14" x14ac:dyDescent="0.2">
      <c r="A350" s="24" t="str">
        <f>'Tipps eintragen'!A352</f>
        <v>Union Berlin</v>
      </c>
      <c r="B350" s="25" t="s">
        <v>72</v>
      </c>
      <c r="C350" s="24" t="str">
        <f>'Tipps eintragen'!C352</f>
        <v>Bremen</v>
      </c>
      <c r="D350" s="22"/>
      <c r="E350" s="16" t="s">
        <v>2</v>
      </c>
      <c r="F350" s="21"/>
      <c r="G350" s="115" t="str">
        <f t="shared" si="71"/>
        <v xml:space="preserve"> </v>
      </c>
      <c r="H350" s="62" t="str">
        <f>IF(ISNUMBER('Tipps eintragen'!D352),'Tipps eintragen'!D352,"")</f>
        <v/>
      </c>
      <c r="I350" s="16" t="s">
        <v>2</v>
      </c>
      <c r="J350" s="60" t="str">
        <f>IF(ISNUMBER('Tipps eintragen'!F352),'Tipps eintragen'!F352,"")</f>
        <v/>
      </c>
      <c r="K350" s="115" t="str">
        <f t="shared" si="72"/>
        <v/>
      </c>
      <c r="L350" s="65">
        <f t="shared" si="75"/>
        <v>0</v>
      </c>
      <c r="M350" s="65">
        <f t="shared" si="76"/>
        <v>0</v>
      </c>
      <c r="N350" s="68"/>
    </row>
    <row r="351" spans="1:14" x14ac:dyDescent="0.2">
      <c r="A351" s="24" t="str">
        <f>'Tipps eintragen'!A353</f>
        <v>Leipzig</v>
      </c>
      <c r="B351" s="25" t="s">
        <v>72</v>
      </c>
      <c r="C351" s="24" t="str">
        <f>'Tipps eintragen'!C353</f>
        <v>Bayern</v>
      </c>
      <c r="D351" s="22"/>
      <c r="E351" s="16" t="s">
        <v>2</v>
      </c>
      <c r="F351" s="21"/>
      <c r="G351" s="115" t="str">
        <f t="shared" si="71"/>
        <v xml:space="preserve"> </v>
      </c>
      <c r="H351" s="62" t="str">
        <f>IF(ISNUMBER('Tipps eintragen'!D353),'Tipps eintragen'!D353,"")</f>
        <v/>
      </c>
      <c r="I351" s="16" t="s">
        <v>2</v>
      </c>
      <c r="J351" s="60" t="str">
        <f>IF(ISNUMBER('Tipps eintragen'!F353),'Tipps eintragen'!F353,"")</f>
        <v/>
      </c>
      <c r="K351" s="115" t="str">
        <f t="shared" si="72"/>
        <v/>
      </c>
      <c r="L351" s="65">
        <f t="shared" si="75"/>
        <v>0</v>
      </c>
      <c r="M351" s="65">
        <f t="shared" si="76"/>
        <v>0</v>
      </c>
      <c r="N351" s="68"/>
    </row>
    <row r="352" spans="1:14" x14ac:dyDescent="0.2">
      <c r="A352" s="24" t="str">
        <f>'Tipps eintragen'!A354</f>
        <v>M´gladbach</v>
      </c>
      <c r="B352" s="25" t="s">
        <v>72</v>
      </c>
      <c r="C352" s="24" t="str">
        <f>'Tipps eintragen'!C354</f>
        <v>Hoffenheim</v>
      </c>
      <c r="D352" s="22"/>
      <c r="E352" s="16" t="s">
        <v>2</v>
      </c>
      <c r="F352" s="21"/>
      <c r="G352" s="115" t="str">
        <f t="shared" si="71"/>
        <v xml:space="preserve"> </v>
      </c>
      <c r="H352" s="62" t="str">
        <f>IF(ISNUMBER('Tipps eintragen'!D354),'Tipps eintragen'!D354,"")</f>
        <v/>
      </c>
      <c r="I352" s="16" t="s">
        <v>2</v>
      </c>
      <c r="J352" s="60" t="str">
        <f>IF(ISNUMBER('Tipps eintragen'!F354),'Tipps eintragen'!F354,"")</f>
        <v/>
      </c>
      <c r="K352" s="115" t="str">
        <f t="shared" si="72"/>
        <v/>
      </c>
      <c r="L352" s="65">
        <f t="shared" si="75"/>
        <v>0</v>
      </c>
      <c r="M352" s="65">
        <f t="shared" si="76"/>
        <v>0</v>
      </c>
      <c r="N352" s="68"/>
    </row>
    <row r="353" spans="1:14" x14ac:dyDescent="0.2">
      <c r="A353" s="24" t="str">
        <f>'Tipps eintragen'!A355</f>
        <v>Dortmund</v>
      </c>
      <c r="B353" s="25" t="s">
        <v>72</v>
      </c>
      <c r="C353" s="24" t="str">
        <f>'Tipps eintragen'!C355</f>
        <v>Wolfsburg</v>
      </c>
      <c r="D353" s="22"/>
      <c r="E353" s="16" t="s">
        <v>2</v>
      </c>
      <c r="F353" s="21"/>
      <c r="G353" s="115" t="str">
        <f t="shared" si="71"/>
        <v xml:space="preserve"> </v>
      </c>
      <c r="H353" s="62" t="str">
        <f>IF(ISNUMBER('Tipps eintragen'!D355),'Tipps eintragen'!D355,"")</f>
        <v/>
      </c>
      <c r="I353" s="16" t="s">
        <v>2</v>
      </c>
      <c r="J353" s="60" t="str">
        <f>IF(ISNUMBER('Tipps eintragen'!F355),'Tipps eintragen'!F355,"")</f>
        <v/>
      </c>
      <c r="K353" s="115" t="str">
        <f t="shared" si="72"/>
        <v/>
      </c>
      <c r="L353" s="65">
        <f t="shared" si="75"/>
        <v>0</v>
      </c>
      <c r="M353" s="65">
        <f t="shared" si="76"/>
        <v>0</v>
      </c>
      <c r="N353" s="68"/>
    </row>
    <row r="354" spans="1:14" ht="13.5" thickBot="1" x14ac:dyDescent="0.25">
      <c r="A354" s="17"/>
      <c r="B354" s="18"/>
      <c r="C354" s="17"/>
      <c r="D354" s="19"/>
      <c r="E354" s="18" t="s">
        <v>0</v>
      </c>
      <c r="F354" s="17"/>
      <c r="G354" s="115" t="str">
        <f t="shared" si="71"/>
        <v xml:space="preserve"> </v>
      </c>
      <c r="H354" s="63" t="str">
        <f>IF(ISNUMBER('Tipps eintragen'!D356),'Tipps eintragen'!D356,"")</f>
        <v/>
      </c>
      <c r="I354" s="18" t="s">
        <v>0</v>
      </c>
      <c r="J354" s="34" t="str">
        <f>IF(ISNUMBER('Tipps eintragen'!F356),'Tipps eintragen'!F356,"")</f>
        <v/>
      </c>
      <c r="K354" s="115" t="str">
        <f t="shared" si="72"/>
        <v/>
      </c>
      <c r="L354" s="63" t="s">
        <v>0</v>
      </c>
      <c r="M354" s="63"/>
      <c r="N354" s="69">
        <f>SUM(L345:M353)</f>
        <v>0</v>
      </c>
    </row>
    <row r="355" spans="1:14" s="15" customFormat="1" ht="15.75" x14ac:dyDescent="0.25">
      <c r="A355" s="13" t="str">
        <f>'Tipps eintragen'!A357</f>
        <v>33. Spieltag (09.-11.05.2025)</v>
      </c>
      <c r="B355" s="13"/>
      <c r="D355" s="14"/>
      <c r="E355" s="13" t="s">
        <v>0</v>
      </c>
      <c r="F355" s="13"/>
      <c r="G355" s="116" t="str">
        <f t="shared" si="71"/>
        <v xml:space="preserve"> </v>
      </c>
      <c r="H355" s="62" t="str">
        <f>IF(ISNUMBER('Tipps eintragen'!D357),'Tipps eintragen'!D357,"")</f>
        <v/>
      </c>
      <c r="I355" s="13" t="s">
        <v>0</v>
      </c>
      <c r="J355" s="60" t="str">
        <f>IF(ISNUMBER('Tipps eintragen'!F357),'Tipps eintragen'!F357,"")</f>
        <v/>
      </c>
      <c r="K355" s="116" t="str">
        <f t="shared" si="72"/>
        <v/>
      </c>
      <c r="L355" s="70" t="s">
        <v>0</v>
      </c>
      <c r="M355" s="65"/>
      <c r="N355" s="67"/>
    </row>
    <row r="356" spans="1:14" x14ac:dyDescent="0.2">
      <c r="A356" s="24" t="str">
        <f>'Tipps eintragen'!A358</f>
        <v>Leverkusen</v>
      </c>
      <c r="B356" s="25" t="s">
        <v>72</v>
      </c>
      <c r="C356" s="24" t="str">
        <f>'Tipps eintragen'!C358</f>
        <v>Dortmund</v>
      </c>
      <c r="D356" s="22"/>
      <c r="E356" s="16" t="s">
        <v>2</v>
      </c>
      <c r="F356" s="21"/>
      <c r="G356" s="115" t="str">
        <f t="shared" si="71"/>
        <v xml:space="preserve"> </v>
      </c>
      <c r="H356" s="62" t="str">
        <f>IF(ISNUMBER('Tipps eintragen'!D358),'Tipps eintragen'!D358,"")</f>
        <v/>
      </c>
      <c r="I356" s="16" t="s">
        <v>2</v>
      </c>
      <c r="J356" s="60" t="str">
        <f>IF(ISNUMBER('Tipps eintragen'!F358),'Tipps eintragen'!F358,"")</f>
        <v/>
      </c>
      <c r="K356" s="115" t="str">
        <f t="shared" si="72"/>
        <v/>
      </c>
      <c r="L356" s="65">
        <f t="shared" ref="L356:L364" si="77">IF(ISNUMBER(K356),IF(G356=K356,IF(K356=2,Pkte_AS,IF(K356=1,Pkte_HS,Pkte_U)),0),0)</f>
        <v>0</v>
      </c>
      <c r="M356" s="65">
        <f t="shared" ref="M356:M364" si="78">IF(AND(ISNUMBER(G356),ISNUMBER(K356)),IF(AND(D356=H356,F356=J356),2,0),0)</f>
        <v>0</v>
      </c>
      <c r="N356" s="68"/>
    </row>
    <row r="357" spans="1:14" x14ac:dyDescent="0.2">
      <c r="A357" s="24" t="str">
        <f>'Tipps eintragen'!A359</f>
        <v>Bayern</v>
      </c>
      <c r="B357" s="25" t="s">
        <v>72</v>
      </c>
      <c r="C357" s="24" t="str">
        <f>'Tipps eintragen'!C359</f>
        <v>M´gladbach</v>
      </c>
      <c r="D357" s="22"/>
      <c r="E357" s="16" t="s">
        <v>2</v>
      </c>
      <c r="F357" s="21"/>
      <c r="G357" s="115" t="str">
        <f t="shared" si="71"/>
        <v xml:space="preserve"> </v>
      </c>
      <c r="H357" s="62" t="str">
        <f>IF(ISNUMBER('Tipps eintragen'!D359),'Tipps eintragen'!D359,"")</f>
        <v/>
      </c>
      <c r="I357" s="16" t="s">
        <v>2</v>
      </c>
      <c r="J357" s="60" t="str">
        <f>IF(ISNUMBER('Tipps eintragen'!F359),'Tipps eintragen'!F359,"")</f>
        <v/>
      </c>
      <c r="K357" s="115" t="str">
        <f t="shared" si="72"/>
        <v/>
      </c>
      <c r="L357" s="65">
        <f t="shared" si="77"/>
        <v>0</v>
      </c>
      <c r="M357" s="65">
        <f t="shared" si="78"/>
        <v>0</v>
      </c>
      <c r="N357" s="68"/>
    </row>
    <row r="358" spans="1:14" x14ac:dyDescent="0.2">
      <c r="A358" s="24" t="str">
        <f>'Tipps eintragen'!A360</f>
        <v>Frankfurt</v>
      </c>
      <c r="B358" s="25" t="s">
        <v>72</v>
      </c>
      <c r="C358" s="24" t="str">
        <f>'Tipps eintragen'!C360</f>
        <v>St. Pauli</v>
      </c>
      <c r="D358" s="22"/>
      <c r="E358" s="16" t="s">
        <v>2</v>
      </c>
      <c r="F358" s="21"/>
      <c r="G358" s="115" t="str">
        <f t="shared" si="71"/>
        <v xml:space="preserve"> </v>
      </c>
      <c r="H358" s="62" t="str">
        <f>IF(ISNUMBER('Tipps eintragen'!D360),'Tipps eintragen'!D360,"")</f>
        <v/>
      </c>
      <c r="I358" s="16" t="s">
        <v>2</v>
      </c>
      <c r="J358" s="60" t="str">
        <f>IF(ISNUMBER('Tipps eintragen'!F360),'Tipps eintragen'!F360,"")</f>
        <v/>
      </c>
      <c r="K358" s="115" t="str">
        <f t="shared" si="72"/>
        <v/>
      </c>
      <c r="L358" s="65">
        <f t="shared" si="77"/>
        <v>0</v>
      </c>
      <c r="M358" s="65">
        <f t="shared" si="78"/>
        <v>0</v>
      </c>
      <c r="N358" s="68"/>
    </row>
    <row r="359" spans="1:14" x14ac:dyDescent="0.2">
      <c r="A359" s="24" t="str">
        <f>'Tipps eintragen'!A361</f>
        <v>Stuttgart</v>
      </c>
      <c r="B359" s="25" t="s">
        <v>72</v>
      </c>
      <c r="C359" s="24" t="str">
        <f>'Tipps eintragen'!C361</f>
        <v>Augsburg</v>
      </c>
      <c r="D359" s="22"/>
      <c r="E359" s="16" t="s">
        <v>2</v>
      </c>
      <c r="F359" s="21"/>
      <c r="G359" s="115" t="str">
        <f t="shared" si="71"/>
        <v xml:space="preserve"> </v>
      </c>
      <c r="H359" s="62" t="str">
        <f>IF(ISNUMBER('Tipps eintragen'!D361),'Tipps eintragen'!D361,"")</f>
        <v/>
      </c>
      <c r="I359" s="16" t="s">
        <v>2</v>
      </c>
      <c r="J359" s="60" t="str">
        <f>IF(ISNUMBER('Tipps eintragen'!F361),'Tipps eintragen'!F361,"")</f>
        <v/>
      </c>
      <c r="K359" s="115" t="str">
        <f t="shared" si="72"/>
        <v/>
      </c>
      <c r="L359" s="65">
        <f t="shared" si="77"/>
        <v>0</v>
      </c>
      <c r="M359" s="65">
        <f t="shared" si="78"/>
        <v>0</v>
      </c>
      <c r="N359" s="68"/>
    </row>
    <row r="360" spans="1:14" x14ac:dyDescent="0.2">
      <c r="A360" s="24" t="str">
        <f>'Tipps eintragen'!A362</f>
        <v>Holstein</v>
      </c>
      <c r="B360" s="25" t="s">
        <v>72</v>
      </c>
      <c r="C360" s="24" t="str">
        <f>'Tipps eintragen'!C362</f>
        <v>Freiburg</v>
      </c>
      <c r="D360" s="22"/>
      <c r="E360" s="16" t="s">
        <v>2</v>
      </c>
      <c r="F360" s="21"/>
      <c r="G360" s="115" t="str">
        <f t="shared" si="71"/>
        <v xml:space="preserve"> </v>
      </c>
      <c r="H360" s="62" t="str">
        <f>IF(ISNUMBER('Tipps eintragen'!D362),'Tipps eintragen'!D362,"")</f>
        <v/>
      </c>
      <c r="I360" s="16" t="s">
        <v>2</v>
      </c>
      <c r="J360" s="60" t="str">
        <f>IF(ISNUMBER('Tipps eintragen'!F362),'Tipps eintragen'!F362,"")</f>
        <v/>
      </c>
      <c r="K360" s="115" t="str">
        <f t="shared" si="72"/>
        <v/>
      </c>
      <c r="L360" s="65">
        <f t="shared" si="77"/>
        <v>0</v>
      </c>
      <c r="M360" s="65">
        <f t="shared" si="78"/>
        <v>0</v>
      </c>
      <c r="N360" s="68"/>
    </row>
    <row r="361" spans="1:14" x14ac:dyDescent="0.2">
      <c r="A361" s="24" t="str">
        <f>'Tipps eintragen'!A363</f>
        <v>Wolfsburg</v>
      </c>
      <c r="B361" s="25" t="s">
        <v>72</v>
      </c>
      <c r="C361" s="24" t="str">
        <f>'Tipps eintragen'!C363</f>
        <v>Hoffenheim</v>
      </c>
      <c r="D361" s="22"/>
      <c r="E361" s="16" t="s">
        <v>2</v>
      </c>
      <c r="F361" s="21"/>
      <c r="G361" s="115" t="str">
        <f t="shared" si="71"/>
        <v xml:space="preserve"> </v>
      </c>
      <c r="H361" s="62" t="str">
        <f>IF(ISNUMBER('Tipps eintragen'!D363),'Tipps eintragen'!D363,"")</f>
        <v/>
      </c>
      <c r="I361" s="16" t="s">
        <v>2</v>
      </c>
      <c r="J361" s="60" t="str">
        <f>IF(ISNUMBER('Tipps eintragen'!F363),'Tipps eintragen'!F363,"")</f>
        <v/>
      </c>
      <c r="K361" s="115" t="str">
        <f t="shared" si="72"/>
        <v/>
      </c>
      <c r="L361" s="65">
        <f t="shared" si="77"/>
        <v>0</v>
      </c>
      <c r="M361" s="65">
        <f t="shared" si="78"/>
        <v>0</v>
      </c>
      <c r="N361" s="68"/>
    </row>
    <row r="362" spans="1:14" x14ac:dyDescent="0.2">
      <c r="A362" s="24" t="str">
        <f>'Tipps eintragen'!A364</f>
        <v>Bochum</v>
      </c>
      <c r="B362" s="25" t="s">
        <v>72</v>
      </c>
      <c r="C362" s="24" t="str">
        <f>'Tipps eintragen'!C364</f>
        <v>Mainz</v>
      </c>
      <c r="D362" s="22"/>
      <c r="E362" s="16" t="s">
        <v>2</v>
      </c>
      <c r="F362" s="21"/>
      <c r="G362" s="115" t="str">
        <f t="shared" si="71"/>
        <v xml:space="preserve"> </v>
      </c>
      <c r="H362" s="62" t="str">
        <f>IF(ISNUMBER('Tipps eintragen'!D364),'Tipps eintragen'!D364,"")</f>
        <v/>
      </c>
      <c r="I362" s="16" t="s">
        <v>2</v>
      </c>
      <c r="J362" s="60" t="str">
        <f>IF(ISNUMBER('Tipps eintragen'!F364),'Tipps eintragen'!F364,"")</f>
        <v/>
      </c>
      <c r="K362" s="115" t="str">
        <f t="shared" si="72"/>
        <v/>
      </c>
      <c r="L362" s="65">
        <f t="shared" si="77"/>
        <v>0</v>
      </c>
      <c r="M362" s="65">
        <f t="shared" si="78"/>
        <v>0</v>
      </c>
      <c r="N362" s="68"/>
    </row>
    <row r="363" spans="1:14" x14ac:dyDescent="0.2">
      <c r="A363" s="24" t="str">
        <f>'Tipps eintragen'!A365</f>
        <v>Bremen</v>
      </c>
      <c r="B363" s="25" t="s">
        <v>72</v>
      </c>
      <c r="C363" s="24" t="str">
        <f>'Tipps eintragen'!C365</f>
        <v>Leipzig</v>
      </c>
      <c r="D363" s="22"/>
      <c r="E363" s="16" t="s">
        <v>2</v>
      </c>
      <c r="F363" s="21"/>
      <c r="G363" s="115" t="str">
        <f t="shared" si="71"/>
        <v xml:space="preserve"> </v>
      </c>
      <c r="H363" s="62" t="str">
        <f>IF(ISNUMBER('Tipps eintragen'!D365),'Tipps eintragen'!D365,"")</f>
        <v/>
      </c>
      <c r="I363" s="16" t="s">
        <v>2</v>
      </c>
      <c r="J363" s="60" t="str">
        <f>IF(ISNUMBER('Tipps eintragen'!F365),'Tipps eintragen'!F365,"")</f>
        <v/>
      </c>
      <c r="K363" s="115" t="str">
        <f t="shared" si="72"/>
        <v/>
      </c>
      <c r="L363" s="65">
        <f t="shared" si="77"/>
        <v>0</v>
      </c>
      <c r="M363" s="65">
        <f t="shared" si="78"/>
        <v>0</v>
      </c>
      <c r="N363" s="68"/>
    </row>
    <row r="364" spans="1:14" x14ac:dyDescent="0.2">
      <c r="A364" s="24" t="str">
        <f>'Tipps eintragen'!A366</f>
        <v>Union Berlin</v>
      </c>
      <c r="B364" s="25" t="s">
        <v>72</v>
      </c>
      <c r="C364" s="24" t="str">
        <f>'Tipps eintragen'!C366</f>
        <v>Heidenheim</v>
      </c>
      <c r="D364" s="22"/>
      <c r="E364" s="16" t="s">
        <v>2</v>
      </c>
      <c r="F364" s="21"/>
      <c r="G364" s="115" t="str">
        <f t="shared" si="71"/>
        <v xml:space="preserve"> </v>
      </c>
      <c r="H364" s="62" t="str">
        <f>IF(ISNUMBER('Tipps eintragen'!D366),'Tipps eintragen'!D366,"")</f>
        <v/>
      </c>
      <c r="I364" s="16" t="s">
        <v>2</v>
      </c>
      <c r="J364" s="60" t="str">
        <f>IF(ISNUMBER('Tipps eintragen'!F366),'Tipps eintragen'!F366,"")</f>
        <v/>
      </c>
      <c r="K364" s="115" t="str">
        <f t="shared" si="72"/>
        <v/>
      </c>
      <c r="L364" s="65">
        <f t="shared" si="77"/>
        <v>0</v>
      </c>
      <c r="M364" s="65">
        <f t="shared" si="78"/>
        <v>0</v>
      </c>
      <c r="N364" s="68"/>
    </row>
    <row r="365" spans="1:14" ht="13.5" thickBot="1" x14ac:dyDescent="0.25">
      <c r="A365" s="17"/>
      <c r="B365" s="18"/>
      <c r="C365" s="17"/>
      <c r="D365" s="19"/>
      <c r="E365" s="18" t="s">
        <v>0</v>
      </c>
      <c r="F365" s="17"/>
      <c r="G365" s="115" t="str">
        <f t="shared" si="71"/>
        <v xml:space="preserve"> </v>
      </c>
      <c r="H365" s="63" t="str">
        <f>IF(ISNUMBER('Tipps eintragen'!D367),'Tipps eintragen'!D367,"")</f>
        <v/>
      </c>
      <c r="I365" s="18" t="s">
        <v>0</v>
      </c>
      <c r="J365" s="34" t="str">
        <f>IF(ISNUMBER('Tipps eintragen'!F367),'Tipps eintragen'!F367,"")</f>
        <v/>
      </c>
      <c r="K365" s="115" t="str">
        <f t="shared" si="72"/>
        <v/>
      </c>
      <c r="L365" s="63" t="s">
        <v>0</v>
      </c>
      <c r="M365" s="63"/>
      <c r="N365" s="69">
        <f>SUM(L356:M364)</f>
        <v>0</v>
      </c>
    </row>
    <row r="366" spans="1:14" s="15" customFormat="1" ht="15.75" x14ac:dyDescent="0.25">
      <c r="A366" s="13" t="str">
        <f>'Tipps eintragen'!A368</f>
        <v>34. Spieltag (17.05.2025)</v>
      </c>
      <c r="B366" s="25"/>
      <c r="C366" s="24"/>
      <c r="D366" s="14"/>
      <c r="E366" s="13" t="s">
        <v>0</v>
      </c>
      <c r="F366" s="13"/>
      <c r="G366" s="116" t="str">
        <f t="shared" si="71"/>
        <v xml:space="preserve"> </v>
      </c>
      <c r="H366" s="62" t="str">
        <f>IF(ISNUMBER('Tipps eintragen'!D368),'Tipps eintragen'!D368,"")</f>
        <v/>
      </c>
      <c r="I366" s="13" t="s">
        <v>0</v>
      </c>
      <c r="J366" s="60" t="str">
        <f>IF(ISNUMBER('Tipps eintragen'!F368),'Tipps eintragen'!F368,"")</f>
        <v/>
      </c>
      <c r="K366" s="116" t="str">
        <f t="shared" si="72"/>
        <v/>
      </c>
      <c r="L366" s="70" t="s">
        <v>0</v>
      </c>
      <c r="M366" s="65"/>
      <c r="N366" s="67"/>
    </row>
    <row r="367" spans="1:14" x14ac:dyDescent="0.2">
      <c r="A367" s="24" t="str">
        <f>'Tipps eintragen'!A369</f>
        <v>M´gladbach</v>
      </c>
      <c r="B367" s="25" t="s">
        <v>72</v>
      </c>
      <c r="C367" s="24" t="str">
        <f>'Tipps eintragen'!C369</f>
        <v>Wolfsburg</v>
      </c>
      <c r="D367" s="22"/>
      <c r="E367" s="16" t="s">
        <v>2</v>
      </c>
      <c r="F367" s="21"/>
      <c r="G367" s="115" t="str">
        <f t="shared" si="71"/>
        <v xml:space="preserve"> </v>
      </c>
      <c r="H367" s="62" t="str">
        <f>IF(ISNUMBER('Tipps eintragen'!D369),'Tipps eintragen'!D369,"")</f>
        <v/>
      </c>
      <c r="I367" s="16" t="s">
        <v>2</v>
      </c>
      <c r="J367" s="60" t="str">
        <f>IF(ISNUMBER('Tipps eintragen'!F369),'Tipps eintragen'!F369,"")</f>
        <v/>
      </c>
      <c r="K367" s="115" t="str">
        <f t="shared" si="72"/>
        <v/>
      </c>
      <c r="L367" s="65">
        <f t="shared" ref="L367:L375" si="79">IF(ISNUMBER(K367),IF(G367=K367,IF(K367=2,Pkte_AS,IF(K367=1,Pkte_HS,Pkte_U)),0),0)</f>
        <v>0</v>
      </c>
      <c r="M367" s="65">
        <f t="shared" ref="M367:M375" si="80">IF(AND(ISNUMBER(G367),ISNUMBER(K367)),IF(AND(D367=H367,F367=J367),2,0),0)</f>
        <v>0</v>
      </c>
      <c r="N367" s="68"/>
    </row>
    <row r="368" spans="1:14" x14ac:dyDescent="0.2">
      <c r="A368" s="24" t="str">
        <f>'Tipps eintragen'!A370</f>
        <v>St. Pauli</v>
      </c>
      <c r="B368" s="25" t="s">
        <v>72</v>
      </c>
      <c r="C368" s="24" t="str">
        <f>'Tipps eintragen'!C370</f>
        <v>Bochum</v>
      </c>
      <c r="D368" s="22"/>
      <c r="E368" s="16" t="s">
        <v>2</v>
      </c>
      <c r="F368" s="21"/>
      <c r="G368" s="115" t="str">
        <f t="shared" si="71"/>
        <v xml:space="preserve"> </v>
      </c>
      <c r="H368" s="62" t="str">
        <f>IF(ISNUMBER('Tipps eintragen'!D370),'Tipps eintragen'!D370,"")</f>
        <v/>
      </c>
      <c r="I368" s="16" t="s">
        <v>2</v>
      </c>
      <c r="J368" s="60" t="str">
        <f>IF(ISNUMBER('Tipps eintragen'!F370),'Tipps eintragen'!F370,"")</f>
        <v/>
      </c>
      <c r="K368" s="115" t="str">
        <f t="shared" si="72"/>
        <v/>
      </c>
      <c r="L368" s="65">
        <f t="shared" si="79"/>
        <v>0</v>
      </c>
      <c r="M368" s="65">
        <f t="shared" si="80"/>
        <v>0</v>
      </c>
      <c r="N368" s="68"/>
    </row>
    <row r="369" spans="1:14" x14ac:dyDescent="0.2">
      <c r="A369" s="24" t="str">
        <f>'Tipps eintragen'!A371</f>
        <v>Mainz</v>
      </c>
      <c r="B369" s="25" t="s">
        <v>72</v>
      </c>
      <c r="C369" s="24" t="str">
        <f>'Tipps eintragen'!C371</f>
        <v>Leverkusen</v>
      </c>
      <c r="D369" s="22"/>
      <c r="E369" s="16" t="s">
        <v>2</v>
      </c>
      <c r="F369" s="21"/>
      <c r="G369" s="115" t="str">
        <f t="shared" si="71"/>
        <v xml:space="preserve"> </v>
      </c>
      <c r="H369" s="62" t="str">
        <f>IF(ISNUMBER('Tipps eintragen'!D371),'Tipps eintragen'!D371,"")</f>
        <v/>
      </c>
      <c r="I369" s="16" t="s">
        <v>2</v>
      </c>
      <c r="J369" s="60" t="str">
        <f>IF(ISNUMBER('Tipps eintragen'!F371),'Tipps eintragen'!F371,"")</f>
        <v/>
      </c>
      <c r="K369" s="115" t="str">
        <f t="shared" si="72"/>
        <v/>
      </c>
      <c r="L369" s="65">
        <f t="shared" si="79"/>
        <v>0</v>
      </c>
      <c r="M369" s="65">
        <f t="shared" si="80"/>
        <v>0</v>
      </c>
      <c r="N369" s="68"/>
    </row>
    <row r="370" spans="1:14" x14ac:dyDescent="0.2">
      <c r="A370" s="24" t="str">
        <f>'Tipps eintragen'!A372</f>
        <v>Heidenheim</v>
      </c>
      <c r="B370" s="25" t="s">
        <v>72</v>
      </c>
      <c r="C370" s="24" t="str">
        <f>'Tipps eintragen'!C372</f>
        <v>Bremen</v>
      </c>
      <c r="D370" s="22"/>
      <c r="E370" s="16" t="s">
        <v>2</v>
      </c>
      <c r="F370" s="21"/>
      <c r="G370" s="115" t="str">
        <f t="shared" si="71"/>
        <v xml:space="preserve"> </v>
      </c>
      <c r="H370" s="62" t="str">
        <f>IF(ISNUMBER('Tipps eintragen'!D372),'Tipps eintragen'!D372,"")</f>
        <v/>
      </c>
      <c r="I370" s="16" t="s">
        <v>2</v>
      </c>
      <c r="J370" s="60" t="str">
        <f>IF(ISNUMBER('Tipps eintragen'!F372),'Tipps eintragen'!F372,"")</f>
        <v/>
      </c>
      <c r="K370" s="115" t="str">
        <f t="shared" si="72"/>
        <v/>
      </c>
      <c r="L370" s="65">
        <f t="shared" si="79"/>
        <v>0</v>
      </c>
      <c r="M370" s="65">
        <f t="shared" si="80"/>
        <v>0</v>
      </c>
      <c r="N370" s="68"/>
    </row>
    <row r="371" spans="1:14" x14ac:dyDescent="0.2">
      <c r="A371" s="24" t="str">
        <f>'Tipps eintragen'!A373</f>
        <v>Freiburg</v>
      </c>
      <c r="B371" s="25" t="s">
        <v>72</v>
      </c>
      <c r="C371" s="24" t="str">
        <f>'Tipps eintragen'!C373</f>
        <v>Frankfurt</v>
      </c>
      <c r="D371" s="22"/>
      <c r="E371" s="16" t="s">
        <v>2</v>
      </c>
      <c r="F371" s="21"/>
      <c r="G371" s="115" t="str">
        <f t="shared" si="71"/>
        <v xml:space="preserve"> </v>
      </c>
      <c r="H371" s="62" t="str">
        <f>IF(ISNUMBER('Tipps eintragen'!D373),'Tipps eintragen'!D373,"")</f>
        <v/>
      </c>
      <c r="I371" s="16" t="s">
        <v>2</v>
      </c>
      <c r="J371" s="60" t="str">
        <f>IF(ISNUMBER('Tipps eintragen'!F373),'Tipps eintragen'!F373,"")</f>
        <v/>
      </c>
      <c r="K371" s="115" t="str">
        <f t="shared" si="72"/>
        <v/>
      </c>
      <c r="L371" s="65">
        <f t="shared" si="79"/>
        <v>0</v>
      </c>
      <c r="M371" s="65">
        <f t="shared" si="80"/>
        <v>0</v>
      </c>
      <c r="N371" s="68"/>
    </row>
    <row r="372" spans="1:14" x14ac:dyDescent="0.2">
      <c r="A372" s="24" t="str">
        <f>'Tipps eintragen'!A374</f>
        <v>Augsburg</v>
      </c>
      <c r="B372" s="25" t="s">
        <v>72</v>
      </c>
      <c r="C372" s="24" t="str">
        <f>'Tipps eintragen'!C374</f>
        <v>Union Berlin</v>
      </c>
      <c r="D372" s="22"/>
      <c r="E372" s="16" t="s">
        <v>2</v>
      </c>
      <c r="F372" s="21"/>
      <c r="G372" s="115" t="str">
        <f t="shared" si="71"/>
        <v xml:space="preserve"> </v>
      </c>
      <c r="H372" s="62" t="str">
        <f>IF(ISNUMBER('Tipps eintragen'!D374),'Tipps eintragen'!D374,"")</f>
        <v/>
      </c>
      <c r="I372" s="16" t="s">
        <v>2</v>
      </c>
      <c r="J372" s="60" t="str">
        <f>IF(ISNUMBER('Tipps eintragen'!F374),'Tipps eintragen'!F374,"")</f>
        <v/>
      </c>
      <c r="K372" s="115" t="str">
        <f t="shared" si="72"/>
        <v/>
      </c>
      <c r="L372" s="65">
        <f t="shared" si="79"/>
        <v>0</v>
      </c>
      <c r="M372" s="65">
        <f t="shared" si="80"/>
        <v>0</v>
      </c>
      <c r="N372" s="68"/>
    </row>
    <row r="373" spans="1:14" x14ac:dyDescent="0.2">
      <c r="A373" s="5" t="str">
        <f>'Tipps eintragen'!A375</f>
        <v>Leipzig</v>
      </c>
      <c r="B373" s="25" t="s">
        <v>72</v>
      </c>
      <c r="C373" s="24" t="str">
        <f>'Tipps eintragen'!C375</f>
        <v>Stuttgart</v>
      </c>
      <c r="D373" s="22"/>
      <c r="E373" s="16" t="s">
        <v>2</v>
      </c>
      <c r="F373" s="21"/>
      <c r="G373" s="115" t="str">
        <f t="shared" si="71"/>
        <v xml:space="preserve"> </v>
      </c>
      <c r="H373" s="62" t="str">
        <f>IF(ISNUMBER('Tipps eintragen'!D375),'Tipps eintragen'!D375,"")</f>
        <v/>
      </c>
      <c r="I373" s="16" t="s">
        <v>2</v>
      </c>
      <c r="J373" s="60" t="str">
        <f>IF(ISNUMBER('Tipps eintragen'!F375),'Tipps eintragen'!F375,"")</f>
        <v/>
      </c>
      <c r="K373" s="115" t="str">
        <f t="shared" si="72"/>
        <v/>
      </c>
      <c r="L373" s="65">
        <f t="shared" si="79"/>
        <v>0</v>
      </c>
      <c r="M373" s="65">
        <f t="shared" si="80"/>
        <v>0</v>
      </c>
      <c r="N373" s="68"/>
    </row>
    <row r="374" spans="1:14" x14ac:dyDescent="0.2">
      <c r="A374" s="24" t="str">
        <f>'Tipps eintragen'!A376</f>
        <v>Hoffenheim</v>
      </c>
      <c r="B374" s="25" t="s">
        <v>72</v>
      </c>
      <c r="C374" s="24" t="str">
        <f>'Tipps eintragen'!C376</f>
        <v>Bayern</v>
      </c>
      <c r="D374" s="22"/>
      <c r="E374" s="16" t="s">
        <v>2</v>
      </c>
      <c r="F374" s="21"/>
      <c r="G374" s="115" t="str">
        <f t="shared" si="71"/>
        <v xml:space="preserve"> </v>
      </c>
      <c r="H374" s="62" t="str">
        <f>IF(ISNUMBER('Tipps eintragen'!D376),'Tipps eintragen'!D376,"")</f>
        <v/>
      </c>
      <c r="I374" s="16" t="s">
        <v>2</v>
      </c>
      <c r="J374" s="60" t="str">
        <f>IF(ISNUMBER('Tipps eintragen'!F376),'Tipps eintragen'!F376,"")</f>
        <v/>
      </c>
      <c r="K374" s="115" t="str">
        <f t="shared" si="72"/>
        <v/>
      </c>
      <c r="L374" s="65">
        <f t="shared" si="79"/>
        <v>0</v>
      </c>
      <c r="M374" s="65">
        <f t="shared" si="80"/>
        <v>0</v>
      </c>
      <c r="N374" s="68"/>
    </row>
    <row r="375" spans="1:14" ht="12" customHeight="1" thickBot="1" x14ac:dyDescent="0.25">
      <c r="A375" s="31" t="str">
        <f>'Tipps eintragen'!A377</f>
        <v>Dortmund</v>
      </c>
      <c r="B375" s="30" t="s">
        <v>72</v>
      </c>
      <c r="C375" s="31" t="str">
        <f>'Tipps eintragen'!C377</f>
        <v>Holstein</v>
      </c>
      <c r="D375" s="22"/>
      <c r="E375" s="16" t="s">
        <v>2</v>
      </c>
      <c r="F375" s="21"/>
      <c r="G375" s="115" t="str">
        <f t="shared" si="71"/>
        <v xml:space="preserve"> </v>
      </c>
      <c r="H375" s="62" t="str">
        <f>IF(ISNUMBER('Tipps eintragen'!D377),'Tipps eintragen'!D377,"")</f>
        <v/>
      </c>
      <c r="I375" s="16" t="s">
        <v>2</v>
      </c>
      <c r="J375" s="60" t="str">
        <f>IF(ISNUMBER('Tipps eintragen'!F377),'Tipps eintragen'!F377,"")</f>
        <v/>
      </c>
      <c r="K375" s="115" t="str">
        <f t="shared" si="72"/>
        <v/>
      </c>
      <c r="L375" s="65">
        <f t="shared" si="79"/>
        <v>0</v>
      </c>
      <c r="M375" s="65">
        <f t="shared" si="80"/>
        <v>0</v>
      </c>
      <c r="N375" s="68"/>
    </row>
    <row r="376" spans="1:14" ht="12" hidden="1" customHeight="1" thickBot="1" x14ac:dyDescent="0.25">
      <c r="A376" s="31"/>
      <c r="B376" s="30"/>
      <c r="C376" s="31"/>
      <c r="D376" s="19"/>
      <c r="E376" s="18"/>
      <c r="F376" s="17"/>
      <c r="G376" s="117"/>
      <c r="H376" s="64"/>
      <c r="I376" s="18"/>
      <c r="J376" s="34"/>
      <c r="K376" s="117"/>
      <c r="L376" s="63"/>
      <c r="M376" s="63"/>
      <c r="N376" s="69">
        <f>SUM(L367:M375)</f>
        <v>0</v>
      </c>
    </row>
    <row r="377" spans="1:14" ht="12" hidden="1" customHeight="1" thickBot="1" x14ac:dyDescent="0.25">
      <c r="A377" s="31"/>
      <c r="B377" s="30"/>
      <c r="C377" s="31"/>
      <c r="D377" s="24" t="s">
        <v>69</v>
      </c>
      <c r="E377" s="31"/>
      <c r="F377" s="58"/>
      <c r="G377" s="58"/>
      <c r="H377" s="24" t="s">
        <v>69</v>
      </c>
      <c r="I377" s="58"/>
      <c r="J377" s="66"/>
      <c r="K377" s="66"/>
      <c r="L377" s="63"/>
      <c r="M377" s="63"/>
      <c r="N377" s="69"/>
    </row>
    <row r="378" spans="1:14" ht="12" hidden="1" customHeight="1" thickBot="1" x14ac:dyDescent="0.25">
      <c r="A378" s="31"/>
      <c r="B378" s="30"/>
      <c r="C378" s="31"/>
      <c r="D378" s="24" t="s">
        <v>4</v>
      </c>
      <c r="E378" s="31"/>
      <c r="F378" s="58"/>
      <c r="G378" s="58"/>
      <c r="H378" s="24" t="s">
        <v>4</v>
      </c>
      <c r="I378" s="58"/>
      <c r="J378" s="66"/>
      <c r="K378" s="66"/>
      <c r="L378" s="63"/>
      <c r="M378" s="63"/>
      <c r="N378" s="69"/>
    </row>
    <row r="379" spans="1:14" ht="12" hidden="1" customHeight="1" thickBot="1" x14ac:dyDescent="0.25">
      <c r="A379" s="31"/>
      <c r="B379" s="30"/>
      <c r="C379" s="31"/>
      <c r="D379" s="24" t="s">
        <v>87</v>
      </c>
      <c r="E379" s="31"/>
      <c r="F379" s="58"/>
      <c r="G379" s="58"/>
      <c r="H379" s="24" t="s">
        <v>87</v>
      </c>
      <c r="I379" s="58"/>
      <c r="J379" s="66"/>
      <c r="K379" s="66"/>
      <c r="L379" s="63"/>
      <c r="M379" s="63"/>
      <c r="N379" s="69"/>
    </row>
    <row r="380" spans="1:14" ht="12" hidden="1" customHeight="1" thickBot="1" x14ac:dyDescent="0.25">
      <c r="A380" s="31"/>
      <c r="B380" s="30"/>
      <c r="C380" s="31"/>
      <c r="D380" s="24" t="s">
        <v>88</v>
      </c>
      <c r="E380" s="31"/>
      <c r="F380" s="58"/>
      <c r="G380" s="58"/>
      <c r="H380" s="24" t="s">
        <v>88</v>
      </c>
      <c r="I380" s="58"/>
      <c r="J380" s="66"/>
      <c r="K380" s="66"/>
      <c r="L380" s="63"/>
      <c r="M380" s="63"/>
      <c r="N380" s="69"/>
    </row>
    <row r="381" spans="1:14" ht="12" hidden="1" customHeight="1" thickBot="1" x14ac:dyDescent="0.25">
      <c r="A381" s="31"/>
      <c r="B381" s="30"/>
      <c r="C381" s="31"/>
      <c r="D381" s="24" t="s">
        <v>70</v>
      </c>
      <c r="E381" s="31"/>
      <c r="F381" s="58"/>
      <c r="G381" s="58"/>
      <c r="H381" s="24" t="s">
        <v>70</v>
      </c>
      <c r="I381" s="58"/>
      <c r="J381" s="66"/>
      <c r="K381" s="66"/>
      <c r="L381" s="63"/>
      <c r="M381" s="63"/>
      <c r="N381" s="69"/>
    </row>
    <row r="382" spans="1:14" ht="12" hidden="1" customHeight="1" thickBot="1" x14ac:dyDescent="0.25">
      <c r="A382" s="31"/>
      <c r="B382" s="30"/>
      <c r="C382" s="31"/>
      <c r="D382" s="5" t="s">
        <v>71</v>
      </c>
      <c r="E382" s="31"/>
      <c r="F382" s="58"/>
      <c r="G382" s="58"/>
      <c r="H382" s="5" t="s">
        <v>71</v>
      </c>
      <c r="I382" s="58"/>
      <c r="J382" s="66"/>
      <c r="K382" s="66"/>
      <c r="L382" s="63"/>
      <c r="M382" s="63"/>
      <c r="N382" s="69"/>
    </row>
    <row r="383" spans="1:14" ht="12" hidden="1" customHeight="1" thickBot="1" x14ac:dyDescent="0.25">
      <c r="A383" s="31"/>
      <c r="B383" s="30"/>
      <c r="C383" s="31"/>
      <c r="D383" s="24" t="s">
        <v>74</v>
      </c>
      <c r="E383" s="31"/>
      <c r="F383" s="58"/>
      <c r="G383" s="58"/>
      <c r="H383" s="24" t="s">
        <v>74</v>
      </c>
      <c r="I383" s="58"/>
      <c r="J383" s="66"/>
      <c r="K383" s="66"/>
      <c r="L383" s="63"/>
      <c r="M383" s="63"/>
      <c r="N383" s="69"/>
    </row>
    <row r="384" spans="1:14" ht="12" hidden="1" customHeight="1" thickBot="1" x14ac:dyDescent="0.25">
      <c r="A384" s="31"/>
      <c r="B384" s="30"/>
      <c r="C384" s="31"/>
      <c r="D384" s="24" t="s">
        <v>90</v>
      </c>
      <c r="E384" s="31"/>
      <c r="F384" s="58"/>
      <c r="G384" s="58"/>
      <c r="H384" s="24" t="s">
        <v>90</v>
      </c>
      <c r="I384" s="58"/>
      <c r="J384" s="66"/>
      <c r="K384" s="66"/>
      <c r="L384" s="63"/>
      <c r="M384" s="63"/>
      <c r="N384" s="69"/>
    </row>
    <row r="385" spans="1:14" ht="12" hidden="1" customHeight="1" thickBot="1" x14ac:dyDescent="0.25">
      <c r="A385" s="31"/>
      <c r="B385" s="30"/>
      <c r="C385" s="31"/>
      <c r="D385" s="5" t="s">
        <v>67</v>
      </c>
      <c r="E385" s="31"/>
      <c r="F385" s="58"/>
      <c r="G385" s="58"/>
      <c r="H385" s="5" t="s">
        <v>67</v>
      </c>
      <c r="I385" s="58"/>
      <c r="J385" s="66"/>
      <c r="K385" s="66"/>
      <c r="L385" s="63"/>
      <c r="M385" s="63"/>
      <c r="N385" s="69"/>
    </row>
    <row r="386" spans="1:14" ht="12" hidden="1" customHeight="1" thickBot="1" x14ac:dyDescent="0.25">
      <c r="A386" s="31"/>
      <c r="B386" s="30"/>
      <c r="C386" s="31"/>
      <c r="D386" s="24" t="s">
        <v>94</v>
      </c>
      <c r="E386" s="31"/>
      <c r="F386" s="58"/>
      <c r="G386" s="58"/>
      <c r="H386" s="24" t="s">
        <v>94</v>
      </c>
      <c r="I386" s="58"/>
      <c r="J386" s="66"/>
      <c r="K386" s="66"/>
      <c r="L386" s="63"/>
      <c r="M386" s="63"/>
      <c r="N386" s="69"/>
    </row>
    <row r="387" spans="1:14" ht="12" hidden="1" customHeight="1" thickBot="1" x14ac:dyDescent="0.25">
      <c r="A387" s="31"/>
      <c r="B387" s="30"/>
      <c r="C387" s="31"/>
      <c r="D387" s="24" t="s">
        <v>75</v>
      </c>
      <c r="E387" s="31"/>
      <c r="F387" s="58"/>
      <c r="G387" s="58"/>
      <c r="H387" s="24" t="s">
        <v>75</v>
      </c>
      <c r="I387" s="58"/>
      <c r="J387" s="66"/>
      <c r="K387" s="66"/>
      <c r="L387" s="63"/>
      <c r="M387" s="63"/>
      <c r="N387" s="69"/>
    </row>
    <row r="388" spans="1:14" ht="12" hidden="1" customHeight="1" thickBot="1" x14ac:dyDescent="0.25">
      <c r="A388" s="31"/>
      <c r="B388" s="30"/>
      <c r="C388" s="31"/>
      <c r="D388" s="24" t="s">
        <v>1</v>
      </c>
      <c r="E388" s="31"/>
      <c r="F388" s="58"/>
      <c r="G388" s="58"/>
      <c r="H388" s="24" t="s">
        <v>1</v>
      </c>
      <c r="I388" s="58"/>
      <c r="J388" s="66"/>
      <c r="K388" s="66"/>
      <c r="L388" s="63"/>
      <c r="M388" s="63"/>
      <c r="N388" s="69"/>
    </row>
    <row r="389" spans="1:14" ht="12" hidden="1" customHeight="1" thickBot="1" x14ac:dyDescent="0.25">
      <c r="A389" s="31"/>
      <c r="B389" s="30"/>
      <c r="C389" s="31"/>
      <c r="D389" s="24" t="s">
        <v>92</v>
      </c>
      <c r="E389" s="31"/>
      <c r="F389" s="58"/>
      <c r="G389" s="58"/>
      <c r="H389" s="24" t="s">
        <v>92</v>
      </c>
      <c r="I389" s="58"/>
      <c r="J389" s="66"/>
      <c r="K389" s="66"/>
      <c r="L389" s="63"/>
      <c r="M389" s="63"/>
      <c r="N389" s="69"/>
    </row>
    <row r="390" spans="1:14" ht="12" hidden="1" customHeight="1" thickBot="1" x14ac:dyDescent="0.25">
      <c r="A390" s="31"/>
      <c r="B390" s="30"/>
      <c r="C390" s="31"/>
      <c r="D390" s="31" t="s">
        <v>68</v>
      </c>
      <c r="E390" s="31"/>
      <c r="F390" s="58"/>
      <c r="G390" s="58"/>
      <c r="H390" s="31" t="s">
        <v>68</v>
      </c>
      <c r="I390" s="58"/>
      <c r="J390" s="66"/>
      <c r="K390" s="66"/>
      <c r="L390" s="63"/>
      <c r="M390" s="63"/>
      <c r="N390" s="69"/>
    </row>
    <row r="391" spans="1:14" ht="12" hidden="1" customHeight="1" thickBot="1" x14ac:dyDescent="0.25">
      <c r="A391" s="31"/>
      <c r="B391" s="30"/>
      <c r="C391" s="31"/>
      <c r="D391" s="24" t="s">
        <v>95</v>
      </c>
      <c r="E391" s="31"/>
      <c r="F391" s="58"/>
      <c r="G391" s="58"/>
      <c r="H391" s="24" t="s">
        <v>95</v>
      </c>
      <c r="I391" s="58"/>
      <c r="J391" s="66"/>
      <c r="K391" s="66"/>
      <c r="L391" s="63"/>
      <c r="M391" s="63"/>
      <c r="N391" s="69"/>
    </row>
    <row r="392" spans="1:14" ht="12" hidden="1" customHeight="1" thickBot="1" x14ac:dyDescent="0.25">
      <c r="A392" s="31"/>
      <c r="B392" s="30"/>
      <c r="C392" s="31"/>
      <c r="D392" s="24" t="s">
        <v>79</v>
      </c>
      <c r="E392" s="31"/>
      <c r="F392" s="58"/>
      <c r="G392" s="58"/>
      <c r="H392" s="24" t="s">
        <v>79</v>
      </c>
      <c r="I392" s="58"/>
      <c r="J392" s="66"/>
      <c r="K392" s="66"/>
      <c r="L392" s="63"/>
      <c r="M392" s="63"/>
      <c r="N392" s="69"/>
    </row>
    <row r="393" spans="1:14" ht="12" hidden="1" customHeight="1" thickBot="1" x14ac:dyDescent="0.25">
      <c r="A393" s="31"/>
      <c r="B393" s="30"/>
      <c r="C393" s="31"/>
      <c r="D393" s="24" t="s">
        <v>78</v>
      </c>
      <c r="E393" s="31"/>
      <c r="F393" s="58"/>
      <c r="G393" s="58"/>
      <c r="H393" s="24" t="s">
        <v>78</v>
      </c>
      <c r="I393" s="58"/>
      <c r="J393" s="66"/>
      <c r="K393" s="66"/>
      <c r="L393" s="63"/>
      <c r="M393" s="63"/>
      <c r="N393" s="69"/>
    </row>
    <row r="394" spans="1:14" ht="12" hidden="1" customHeight="1" thickBot="1" x14ac:dyDescent="0.25">
      <c r="A394" s="31"/>
      <c r="B394" s="30"/>
      <c r="C394" s="31"/>
      <c r="D394" s="24" t="s">
        <v>3</v>
      </c>
      <c r="E394" s="31"/>
      <c r="F394" s="58"/>
      <c r="G394" s="58"/>
      <c r="H394" s="24" t="s">
        <v>3</v>
      </c>
      <c r="I394" s="58"/>
      <c r="J394" s="66"/>
      <c r="K394" s="66"/>
      <c r="L394" s="63"/>
      <c r="M394" s="63"/>
      <c r="N394" s="69"/>
    </row>
    <row r="395" spans="1:14" ht="12" customHeight="1" x14ac:dyDescent="0.2">
      <c r="A395" s="131" t="s">
        <v>5</v>
      </c>
      <c r="B395" s="131"/>
      <c r="C395" s="132"/>
      <c r="D395" s="145"/>
      <c r="E395" s="131"/>
      <c r="F395" s="131"/>
      <c r="G395" s="132"/>
      <c r="H395" s="145" t="str">
        <f>IF(ISTEXT('Tipps eintragen'!D379),'Tipps eintragen'!D379,"")</f>
        <v/>
      </c>
      <c r="I395" s="131"/>
      <c r="J395" s="131"/>
      <c r="K395" s="132"/>
      <c r="L395" s="71" t="str">
        <f>IF(ISTEXT(D395),IF(EXACT(D395,H395),Pkte_Mstr,0),"")</f>
        <v/>
      </c>
      <c r="M395" s="74"/>
      <c r="N395" s="78"/>
    </row>
    <row r="396" spans="1:14" ht="12" customHeight="1" x14ac:dyDescent="0.2">
      <c r="A396" s="129" t="s">
        <v>6</v>
      </c>
      <c r="B396" s="129"/>
      <c r="C396" s="129"/>
      <c r="D396" s="150"/>
      <c r="E396" s="151"/>
      <c r="F396" s="151"/>
      <c r="G396" s="152"/>
      <c r="H396" s="146" t="str">
        <f>IF(ISTEXT('Tipps eintragen'!D380),'Tipps eintragen'!D380,"")</f>
        <v/>
      </c>
      <c r="I396" s="129"/>
      <c r="J396" s="129"/>
      <c r="K396" s="130"/>
      <c r="L396" s="72" t="str">
        <f>IF(ISTEXT(D396),IF(OR(EXACT(D396,H396),EXACT(D396,H397),EXACT(D396,H398)),Pkte_Abst,0),"")</f>
        <v/>
      </c>
      <c r="M396" s="72"/>
      <c r="N396" s="68"/>
    </row>
    <row r="397" spans="1:14" x14ac:dyDescent="0.2">
      <c r="A397" s="129" t="s">
        <v>6</v>
      </c>
      <c r="B397" s="129"/>
      <c r="C397" s="129"/>
      <c r="D397" s="150"/>
      <c r="E397" s="151"/>
      <c r="F397" s="151"/>
      <c r="G397" s="152"/>
      <c r="H397" s="146" t="str">
        <f>IF(ISTEXT('Tipps eintragen'!D381),'Tipps eintragen'!D381,"")</f>
        <v/>
      </c>
      <c r="I397" s="129"/>
      <c r="J397" s="129"/>
      <c r="K397" s="130"/>
      <c r="L397" s="72" t="str">
        <f>IF(ISTEXT(D397),IF(OR(EXACT(D397,H396),EXACT(D397,H397),EXACT(D397,H398)),Pkte_Abst,0),"")</f>
        <v/>
      </c>
      <c r="M397" s="72"/>
      <c r="N397" s="68"/>
    </row>
    <row r="398" spans="1:14" ht="13.5" thickBot="1" x14ac:dyDescent="0.25">
      <c r="A398" s="127" t="s">
        <v>6</v>
      </c>
      <c r="B398" s="127"/>
      <c r="C398" s="128"/>
      <c r="D398" s="140"/>
      <c r="E398" s="141"/>
      <c r="F398" s="141"/>
      <c r="G398" s="142"/>
      <c r="H398" s="147" t="str">
        <f>IF(ISTEXT('Tipps eintragen'!D382),'Tipps eintragen'!D382,"")</f>
        <v/>
      </c>
      <c r="I398" s="127"/>
      <c r="J398" s="127"/>
      <c r="K398" s="128"/>
      <c r="L398" s="73" t="str">
        <f>IF(ISTEXT(D398),IF(OR(EXACT(D398,H396),EXACT(D398,H397),EXACT(D398,H398)),Pkte_Abst,0),"")</f>
        <v/>
      </c>
      <c r="M398" s="75"/>
      <c r="N398" s="79">
        <f>SUM(L395:L398)</f>
        <v>0</v>
      </c>
    </row>
    <row r="399" spans="1:14" ht="13.5" thickTop="1" x14ac:dyDescent="0.2"/>
    <row r="401" spans="1:15" x14ac:dyDescent="0.2">
      <c r="A401" s="8"/>
      <c r="M401" s="76"/>
      <c r="O401" s="20"/>
    </row>
    <row r="402" spans="1:15" x14ac:dyDescent="0.2">
      <c r="A402" s="8"/>
      <c r="M402" s="76"/>
      <c r="O402" s="20"/>
    </row>
    <row r="403" spans="1:15" x14ac:dyDescent="0.2">
      <c r="A403" s="8"/>
      <c r="M403" s="76"/>
      <c r="O403" s="20"/>
    </row>
    <row r="404" spans="1:15" x14ac:dyDescent="0.2">
      <c r="A404" s="8"/>
      <c r="M404" s="76"/>
      <c r="O404" s="20"/>
    </row>
    <row r="405" spans="1:15" x14ac:dyDescent="0.2">
      <c r="A405" s="8"/>
      <c r="M405" s="76"/>
      <c r="O405" s="20"/>
    </row>
    <row r="406" spans="1:15" x14ac:dyDescent="0.2">
      <c r="A406" s="8"/>
      <c r="M406" s="76"/>
      <c r="O406" s="20"/>
    </row>
    <row r="407" spans="1:15" x14ac:dyDescent="0.2">
      <c r="A407" s="8"/>
      <c r="M407" s="76"/>
      <c r="O407" s="20"/>
    </row>
    <row r="408" spans="1:15" x14ac:dyDescent="0.2">
      <c r="A408" s="8"/>
      <c r="M408" s="76"/>
      <c r="O408" s="20"/>
    </row>
    <row r="409" spans="1:15" x14ac:dyDescent="0.2">
      <c r="A409" s="8"/>
      <c r="M409" s="76"/>
      <c r="O409" s="20"/>
    </row>
  </sheetData>
  <sheetProtection algorithmName="SHA-512" hashValue="152EYuNrwsNuWWKnN4GrbjVa90gbDdLD6YvjOLAxSZATcshTuJxxy3vlkqixeodoH4SKeXg0LPc5TWtqAUaaWQ==" saltValue="HqAJKH+D/5K0VNXwuYSziQ==" spinCount="100000" sheet="1" selectLockedCells="1"/>
  <sortState ref="D377:D394">
    <sortCondition ref="D377"/>
  </sortState>
  <mergeCells count="18">
    <mergeCell ref="D396:G396"/>
    <mergeCell ref="D397:G397"/>
    <mergeCell ref="H2:K2"/>
    <mergeCell ref="D1:F1"/>
    <mergeCell ref="A397:C397"/>
    <mergeCell ref="D2:G2"/>
    <mergeCell ref="D398:G398"/>
    <mergeCell ref="A395:C395"/>
    <mergeCell ref="A396:C396"/>
    <mergeCell ref="A2:C2"/>
    <mergeCell ref="H395:K395"/>
    <mergeCell ref="H396:K396"/>
    <mergeCell ref="H397:K397"/>
    <mergeCell ref="H398:K398"/>
    <mergeCell ref="A398:C398"/>
    <mergeCell ref="A3:C3"/>
    <mergeCell ref="A14:C14"/>
    <mergeCell ref="D395:G395"/>
  </mergeCells>
  <phoneticPr fontId="0" type="noConversion"/>
  <conditionalFormatting sqref="M410:M65536 L397:L65536 M397:M400 L1:M396 H395">
    <cfRule type="cellIs" dxfId="1" priority="2" stopIfTrue="1" operator="equal">
      <formula>0</formula>
    </cfRule>
  </conditionalFormatting>
  <conditionalFormatting sqref="D395">
    <cfRule type="cellIs" dxfId="0" priority="1" stopIfTrue="1" operator="equal">
      <formula>0</formula>
    </cfRule>
  </conditionalFormatting>
  <dataValidations count="2">
    <dataValidation type="list" allowBlank="1" showErrorMessage="1" errorTitle="So ein Schmarrn!!" error="Bitte Verein aus der Drop-Down-Liste auswählen bzw. Verein in gleicher Form wie oben in den Spielpaarungen angegeben, eintragen" sqref="D395:G398">
      <formula1>$D$377:$D$394</formula1>
    </dataValidation>
    <dataValidation allowBlank="1" showInputMessage="1" showErrorMessage="1" errorTitle="So ein Schmarrn!!" error="Bitte Verein aus der Drop-Down-Liste auswählen bzw. Verein in gleicher Form wie oben in den Spielpaarungen angegeben, eintragen" sqref="H395:K398"/>
  </dataValidations>
  <pageMargins left="0.78740157499999996" right="0.78740157499999996" top="0.984251969" bottom="0.984251969" header="0.4921259845" footer="0.4921259845"/>
  <pageSetup paperSize="9" scale="93" fitToHeight="0" orientation="portrait" r:id="rId1"/>
  <headerFooter alignWithMargins="0"/>
  <rowBreaks count="5" manualBreakCount="5">
    <brk id="112" max="16383" man="1"/>
    <brk id="167" max="16383" man="1"/>
    <brk id="222" max="16383" man="1"/>
    <brk id="277" max="16383" man="1"/>
    <brk id="332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6">
    <tabColor indexed="31"/>
  </sheetPr>
  <dimension ref="D1:L73"/>
  <sheetViews>
    <sheetView topLeftCell="D1" workbookViewId="0">
      <selection activeCell="J15" sqref="J15"/>
    </sheetView>
  </sheetViews>
  <sheetFormatPr baseColWidth="10" defaultRowHeight="12.75" x14ac:dyDescent="0.2"/>
  <cols>
    <col min="4" max="4" width="40" customWidth="1"/>
    <col min="5" max="5" width="12.5703125" customWidth="1"/>
  </cols>
  <sheetData>
    <row r="1" spans="4:12" ht="15" x14ac:dyDescent="0.2">
      <c r="D1" s="39" t="s">
        <v>49</v>
      </c>
    </row>
    <row r="3" spans="4:12" x14ac:dyDescent="0.2">
      <c r="D3" s="40" t="s">
        <v>45</v>
      </c>
      <c r="G3" s="59" t="s">
        <v>129</v>
      </c>
    </row>
    <row r="12" spans="4:12" x14ac:dyDescent="0.2">
      <c r="D12" s="40" t="s">
        <v>46</v>
      </c>
    </row>
    <row r="15" spans="4:12" x14ac:dyDescent="0.2">
      <c r="H15" s="36"/>
      <c r="I15" s="36"/>
      <c r="J15" s="36"/>
      <c r="K15" s="36"/>
      <c r="L15" s="36"/>
    </row>
    <row r="16" spans="4:12" x14ac:dyDescent="0.2">
      <c r="G16" s="36"/>
      <c r="H16" s="36"/>
      <c r="I16" s="36"/>
      <c r="J16" s="36"/>
      <c r="K16" s="36"/>
    </row>
    <row r="17" spans="4:11" x14ac:dyDescent="0.2">
      <c r="G17" s="36"/>
      <c r="H17" s="36"/>
      <c r="I17" s="36"/>
      <c r="J17" s="36"/>
      <c r="K17" s="36"/>
    </row>
    <row r="18" spans="4:11" x14ac:dyDescent="0.2">
      <c r="G18" s="36"/>
      <c r="H18" s="36"/>
      <c r="I18" s="36"/>
      <c r="J18" s="36"/>
      <c r="K18" s="36"/>
    </row>
    <row r="19" spans="4:11" x14ac:dyDescent="0.2">
      <c r="G19" s="36"/>
      <c r="H19" s="36"/>
      <c r="I19" s="36"/>
      <c r="J19" s="36"/>
      <c r="K19" s="36"/>
    </row>
    <row r="20" spans="4:11" x14ac:dyDescent="0.2">
      <c r="D20" s="40" t="s">
        <v>65</v>
      </c>
      <c r="G20" s="36"/>
      <c r="H20" s="36"/>
      <c r="I20" s="36"/>
      <c r="J20" s="36"/>
      <c r="K20" s="36"/>
    </row>
    <row r="21" spans="4:11" x14ac:dyDescent="0.2">
      <c r="G21" s="36"/>
      <c r="H21" s="36"/>
      <c r="I21" s="36"/>
      <c r="J21" s="36"/>
      <c r="K21" s="36"/>
    </row>
    <row r="22" spans="4:11" x14ac:dyDescent="0.2">
      <c r="G22" s="36"/>
      <c r="H22" s="36"/>
      <c r="I22" s="36"/>
      <c r="J22" s="36"/>
      <c r="K22" s="36"/>
    </row>
    <row r="23" spans="4:11" x14ac:dyDescent="0.2">
      <c r="G23" s="36"/>
      <c r="H23" s="36"/>
      <c r="I23" s="36"/>
      <c r="J23" s="36"/>
      <c r="K23" s="36"/>
    </row>
    <row r="24" spans="4:11" x14ac:dyDescent="0.2">
      <c r="G24" s="36"/>
      <c r="H24" s="36"/>
      <c r="I24" s="36"/>
      <c r="J24" s="36"/>
      <c r="K24" s="36"/>
    </row>
    <row r="25" spans="4:11" x14ac:dyDescent="0.2">
      <c r="G25" s="36"/>
      <c r="H25" s="36"/>
      <c r="I25" s="36"/>
      <c r="J25" s="36"/>
      <c r="K25" s="36"/>
    </row>
    <row r="26" spans="4:11" x14ac:dyDescent="0.2">
      <c r="G26" s="36"/>
      <c r="H26" s="36"/>
      <c r="I26" s="36"/>
      <c r="J26" s="36"/>
      <c r="K26" s="36"/>
    </row>
    <row r="27" spans="4:11" x14ac:dyDescent="0.2">
      <c r="D27" s="40" t="s">
        <v>47</v>
      </c>
      <c r="G27" s="36"/>
      <c r="H27" s="36"/>
      <c r="I27" s="36"/>
      <c r="J27" s="36"/>
      <c r="K27" s="36"/>
    </row>
    <row r="28" spans="4:11" x14ac:dyDescent="0.2">
      <c r="G28" s="36"/>
      <c r="H28" s="36"/>
      <c r="I28" s="36"/>
      <c r="J28" s="36"/>
      <c r="K28" s="36"/>
    </row>
    <row r="29" spans="4:11" x14ac:dyDescent="0.2">
      <c r="G29" s="36"/>
      <c r="H29" s="36"/>
      <c r="I29" s="36"/>
      <c r="J29" s="36"/>
      <c r="K29" s="36"/>
    </row>
    <row r="30" spans="4:11" x14ac:dyDescent="0.2">
      <c r="G30" s="36"/>
      <c r="H30" s="36"/>
      <c r="I30" s="36"/>
      <c r="J30" s="36"/>
      <c r="K30" s="36"/>
    </row>
    <row r="37" spans="4:4" x14ac:dyDescent="0.2">
      <c r="D37" s="40" t="s">
        <v>48</v>
      </c>
    </row>
    <row r="52" spans="4:7" x14ac:dyDescent="0.2">
      <c r="D52" s="40" t="s">
        <v>50</v>
      </c>
    </row>
    <row r="53" spans="4:7" ht="25.5" x14ac:dyDescent="0.2">
      <c r="E53" s="41" t="s">
        <v>52</v>
      </c>
      <c r="F53" s="41" t="s">
        <v>53</v>
      </c>
    </row>
    <row r="54" spans="4:7" x14ac:dyDescent="0.2">
      <c r="D54" t="s">
        <v>51</v>
      </c>
      <c r="E54">
        <v>3</v>
      </c>
      <c r="F54" s="37"/>
      <c r="G54" t="s">
        <v>9</v>
      </c>
    </row>
    <row r="55" spans="4:7" x14ac:dyDescent="0.2">
      <c r="D55" t="s">
        <v>54</v>
      </c>
      <c r="E55">
        <v>4</v>
      </c>
      <c r="F55" s="37"/>
      <c r="G55" t="s">
        <v>9</v>
      </c>
    </row>
    <row r="56" spans="4:7" x14ac:dyDescent="0.2">
      <c r="D56" t="s">
        <v>55</v>
      </c>
      <c r="E56">
        <v>4</v>
      </c>
      <c r="F56" s="37"/>
      <c r="G56" t="s">
        <v>9</v>
      </c>
    </row>
    <row r="57" spans="4:7" x14ac:dyDescent="0.2">
      <c r="D57" t="s">
        <v>56</v>
      </c>
      <c r="E57">
        <v>2</v>
      </c>
      <c r="F57" s="37"/>
      <c r="G57" t="s">
        <v>9</v>
      </c>
    </row>
    <row r="60" spans="4:7" x14ac:dyDescent="0.2">
      <c r="D60" s="40" t="s">
        <v>57</v>
      </c>
    </row>
    <row r="61" spans="4:7" ht="25.5" x14ac:dyDescent="0.2">
      <c r="E61" s="30" t="s">
        <v>58</v>
      </c>
      <c r="F61" s="41" t="s">
        <v>53</v>
      </c>
    </row>
    <row r="62" spans="4:7" x14ac:dyDescent="0.2">
      <c r="D62" t="s">
        <v>66</v>
      </c>
      <c r="E62" s="26" t="s">
        <v>59</v>
      </c>
      <c r="F62" s="37"/>
    </row>
    <row r="63" spans="4:7" x14ac:dyDescent="0.2">
      <c r="D63" t="s">
        <v>60</v>
      </c>
      <c r="E63" s="38">
        <v>500</v>
      </c>
      <c r="F63" s="37"/>
    </row>
    <row r="64" spans="4:7" x14ac:dyDescent="0.2">
      <c r="D64" t="s">
        <v>61</v>
      </c>
      <c r="E64" t="s">
        <v>62</v>
      </c>
      <c r="F64" s="37"/>
    </row>
    <row r="65" spans="4:8" x14ac:dyDescent="0.2">
      <c r="D65" t="s">
        <v>64</v>
      </c>
      <c r="E65" s="38">
        <v>30</v>
      </c>
      <c r="F65" s="37"/>
    </row>
    <row r="68" spans="4:8" x14ac:dyDescent="0.2">
      <c r="D68" s="40" t="s">
        <v>63</v>
      </c>
    </row>
    <row r="70" spans="4:8" x14ac:dyDescent="0.2">
      <c r="D70" s="153"/>
      <c r="E70" s="153"/>
      <c r="F70" s="153"/>
      <c r="G70" s="153"/>
      <c r="H70" s="153"/>
    </row>
    <row r="71" spans="4:8" x14ac:dyDescent="0.2">
      <c r="D71" s="153"/>
      <c r="E71" s="153"/>
      <c r="F71" s="153"/>
      <c r="G71" s="153"/>
      <c r="H71" s="153"/>
    </row>
    <row r="72" spans="4:8" x14ac:dyDescent="0.2">
      <c r="D72" s="153"/>
      <c r="E72" s="153"/>
      <c r="F72" s="153"/>
      <c r="G72" s="153"/>
      <c r="H72" s="153"/>
    </row>
    <row r="73" spans="4:8" x14ac:dyDescent="0.2">
      <c r="D73" s="153"/>
      <c r="E73" s="153"/>
      <c r="F73" s="153"/>
      <c r="G73" s="153"/>
      <c r="H73" s="153"/>
    </row>
  </sheetData>
  <sheetProtection algorithmName="SHA-512" hashValue="QeWKEXpT1qNCK5oeb7fJMTOT+3in9HyoPD+OsMC/XiwdUwUf9OEmKXoUCwauFx5zjJ8wCvgGxoXHXkoJjins5g==" saltValue="nnOME+l2KfL8o5Mpdx5Sfg==" spinCount="100000" sheet="1"/>
  <mergeCells count="4">
    <mergeCell ref="D70:H70"/>
    <mergeCell ref="D71:H71"/>
    <mergeCell ref="D72:H72"/>
    <mergeCell ref="D73:H73"/>
  </mergeCells>
  <phoneticPr fontId="8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5148" r:id="rId4" name="OptionButton14">
          <controlPr defaultSize="0" autoLine="0" r:id="rId5">
            <anchor moveWithCells="1">
              <from>
                <xdr:col>3</xdr:col>
                <xdr:colOff>438150</xdr:colOff>
                <xdr:row>21</xdr:row>
                <xdr:rowOff>123825</xdr:rowOff>
              </from>
              <to>
                <xdr:col>3</xdr:col>
                <xdr:colOff>2333625</xdr:colOff>
                <xdr:row>23</xdr:row>
                <xdr:rowOff>95250</xdr:rowOff>
              </to>
            </anchor>
          </controlPr>
        </control>
      </mc:Choice>
      <mc:Fallback>
        <control shapeId="5148" r:id="rId4" name="OptionButton14"/>
      </mc:Fallback>
    </mc:AlternateContent>
    <mc:AlternateContent xmlns:mc="http://schemas.openxmlformats.org/markup-compatibility/2006">
      <mc:Choice Requires="x14">
        <control shapeId="5147" r:id="rId6" name="OptionButton13">
          <controlPr defaultSize="0" autoLine="0" r:id="rId7">
            <anchor moveWithCells="1">
              <from>
                <xdr:col>3</xdr:col>
                <xdr:colOff>438150</xdr:colOff>
                <xdr:row>23</xdr:row>
                <xdr:rowOff>85725</xdr:rowOff>
              </from>
              <to>
                <xdr:col>3</xdr:col>
                <xdr:colOff>2333625</xdr:colOff>
                <xdr:row>25</xdr:row>
                <xdr:rowOff>57150</xdr:rowOff>
              </to>
            </anchor>
          </controlPr>
        </control>
      </mc:Choice>
      <mc:Fallback>
        <control shapeId="5147" r:id="rId6" name="OptionButton13"/>
      </mc:Fallback>
    </mc:AlternateContent>
    <mc:AlternateContent xmlns:mc="http://schemas.openxmlformats.org/markup-compatibility/2006">
      <mc:Choice Requires="x14">
        <control shapeId="5145" r:id="rId8" name="OptionButton11">
          <controlPr defaultSize="0" autoLine="0" r:id="rId9">
            <anchor moveWithCells="1">
              <from>
                <xdr:col>3</xdr:col>
                <xdr:colOff>438150</xdr:colOff>
                <xdr:row>47</xdr:row>
                <xdr:rowOff>9525</xdr:rowOff>
              </from>
              <to>
                <xdr:col>3</xdr:col>
                <xdr:colOff>2333625</xdr:colOff>
                <xdr:row>48</xdr:row>
                <xdr:rowOff>142875</xdr:rowOff>
              </to>
            </anchor>
          </controlPr>
        </control>
      </mc:Choice>
      <mc:Fallback>
        <control shapeId="5145" r:id="rId8" name="OptionButton11"/>
      </mc:Fallback>
    </mc:AlternateContent>
    <mc:AlternateContent xmlns:mc="http://schemas.openxmlformats.org/markup-compatibility/2006">
      <mc:Choice Requires="x14">
        <control shapeId="5144" r:id="rId10" name="OptionButton10">
          <controlPr defaultSize="0" autoLine="0" r:id="rId11">
            <anchor moveWithCells="1">
              <from>
                <xdr:col>3</xdr:col>
                <xdr:colOff>438150</xdr:colOff>
                <xdr:row>45</xdr:row>
                <xdr:rowOff>38100</xdr:rowOff>
              </from>
              <to>
                <xdr:col>3</xdr:col>
                <xdr:colOff>2333625</xdr:colOff>
                <xdr:row>47</xdr:row>
                <xdr:rowOff>9525</xdr:rowOff>
              </to>
            </anchor>
          </controlPr>
        </control>
      </mc:Choice>
      <mc:Fallback>
        <control shapeId="5144" r:id="rId10" name="OptionButton10"/>
      </mc:Fallback>
    </mc:AlternateContent>
    <mc:AlternateContent xmlns:mc="http://schemas.openxmlformats.org/markup-compatibility/2006">
      <mc:Choice Requires="x14">
        <control shapeId="5143" r:id="rId12" name="OptionButton9">
          <controlPr defaultSize="0" autoLine="0" r:id="rId13">
            <anchor moveWithCells="1">
              <from>
                <xdr:col>3</xdr:col>
                <xdr:colOff>438150</xdr:colOff>
                <xdr:row>43</xdr:row>
                <xdr:rowOff>76200</xdr:rowOff>
              </from>
              <to>
                <xdr:col>3</xdr:col>
                <xdr:colOff>2333625</xdr:colOff>
                <xdr:row>45</xdr:row>
                <xdr:rowOff>47625</xdr:rowOff>
              </to>
            </anchor>
          </controlPr>
        </control>
      </mc:Choice>
      <mc:Fallback>
        <control shapeId="5143" r:id="rId12" name="OptionButton9"/>
      </mc:Fallback>
    </mc:AlternateContent>
    <mc:AlternateContent xmlns:mc="http://schemas.openxmlformats.org/markup-compatibility/2006">
      <mc:Choice Requires="x14">
        <control shapeId="5142" r:id="rId14" name="OptionButton8">
          <controlPr defaultSize="0" autoLine="0" r:id="rId15">
            <anchor moveWithCells="1">
              <from>
                <xdr:col>3</xdr:col>
                <xdr:colOff>438150</xdr:colOff>
                <xdr:row>41</xdr:row>
                <xdr:rowOff>114300</xdr:rowOff>
              </from>
              <to>
                <xdr:col>3</xdr:col>
                <xdr:colOff>2333625</xdr:colOff>
                <xdr:row>43</xdr:row>
                <xdr:rowOff>85725</xdr:rowOff>
              </to>
            </anchor>
          </controlPr>
        </control>
      </mc:Choice>
      <mc:Fallback>
        <control shapeId="5142" r:id="rId14" name="OptionButton8"/>
      </mc:Fallback>
    </mc:AlternateContent>
    <mc:AlternateContent xmlns:mc="http://schemas.openxmlformats.org/markup-compatibility/2006">
      <mc:Choice Requires="x14">
        <control shapeId="5141" r:id="rId16" name="OptionButton7">
          <controlPr defaultSize="0" autoLine="0" r:id="rId17">
            <anchor moveWithCells="1">
              <from>
                <xdr:col>3</xdr:col>
                <xdr:colOff>438150</xdr:colOff>
                <xdr:row>39</xdr:row>
                <xdr:rowOff>152400</xdr:rowOff>
              </from>
              <to>
                <xdr:col>3</xdr:col>
                <xdr:colOff>2333625</xdr:colOff>
                <xdr:row>41</xdr:row>
                <xdr:rowOff>123825</xdr:rowOff>
              </to>
            </anchor>
          </controlPr>
        </control>
      </mc:Choice>
      <mc:Fallback>
        <control shapeId="5141" r:id="rId16" name="OptionButton7"/>
      </mc:Fallback>
    </mc:AlternateContent>
    <mc:AlternateContent xmlns:mc="http://schemas.openxmlformats.org/markup-compatibility/2006">
      <mc:Choice Requires="x14">
        <control shapeId="5140" r:id="rId18" name="OptionButton4">
          <controlPr defaultSize="0" autoLine="0" r:id="rId19">
            <anchor moveWithCells="1">
              <from>
                <xdr:col>3</xdr:col>
                <xdr:colOff>438150</xdr:colOff>
                <xdr:row>38</xdr:row>
                <xdr:rowOff>28575</xdr:rowOff>
              </from>
              <to>
                <xdr:col>3</xdr:col>
                <xdr:colOff>2333625</xdr:colOff>
                <xdr:row>40</xdr:row>
                <xdr:rowOff>0</xdr:rowOff>
              </to>
            </anchor>
          </controlPr>
        </control>
      </mc:Choice>
      <mc:Fallback>
        <control shapeId="5140" r:id="rId18" name="OptionButton4"/>
      </mc:Fallback>
    </mc:AlternateContent>
    <mc:AlternateContent xmlns:mc="http://schemas.openxmlformats.org/markup-compatibility/2006">
      <mc:Choice Requires="x14">
        <control shapeId="5138" r:id="rId20" name="CheckBox4">
          <controlPr defaultSize="0" autoLine="0" r:id="rId21">
            <anchor moveWithCells="1">
              <from>
                <xdr:col>3</xdr:col>
                <xdr:colOff>438150</xdr:colOff>
                <xdr:row>32</xdr:row>
                <xdr:rowOff>66675</xdr:rowOff>
              </from>
              <to>
                <xdr:col>3</xdr:col>
                <xdr:colOff>2333625</xdr:colOff>
                <xdr:row>34</xdr:row>
                <xdr:rowOff>95250</xdr:rowOff>
              </to>
            </anchor>
          </controlPr>
        </control>
      </mc:Choice>
      <mc:Fallback>
        <control shapeId="5138" r:id="rId20" name="CheckBox4"/>
      </mc:Fallback>
    </mc:AlternateContent>
    <mc:AlternateContent xmlns:mc="http://schemas.openxmlformats.org/markup-compatibility/2006">
      <mc:Choice Requires="x14">
        <control shapeId="5137" r:id="rId22" name="CheckBox3">
          <controlPr defaultSize="0" autoLine="0" r:id="rId23">
            <anchor moveWithCells="1">
              <from>
                <xdr:col>3</xdr:col>
                <xdr:colOff>438150</xdr:colOff>
                <xdr:row>30</xdr:row>
                <xdr:rowOff>47625</xdr:rowOff>
              </from>
              <to>
                <xdr:col>3</xdr:col>
                <xdr:colOff>2333625</xdr:colOff>
                <xdr:row>32</xdr:row>
                <xdr:rowOff>76200</xdr:rowOff>
              </to>
            </anchor>
          </controlPr>
        </control>
      </mc:Choice>
      <mc:Fallback>
        <control shapeId="5137" r:id="rId22" name="CheckBox3"/>
      </mc:Fallback>
    </mc:AlternateContent>
    <mc:AlternateContent xmlns:mc="http://schemas.openxmlformats.org/markup-compatibility/2006">
      <mc:Choice Requires="x14">
        <control shapeId="5136" r:id="rId24" name="CheckBox2">
          <controlPr defaultSize="0" autoLine="0" r:id="rId25">
            <anchor moveWithCells="1">
              <from>
                <xdr:col>3</xdr:col>
                <xdr:colOff>438150</xdr:colOff>
                <xdr:row>30</xdr:row>
                <xdr:rowOff>0</xdr:rowOff>
              </from>
              <to>
                <xdr:col>3</xdr:col>
                <xdr:colOff>2333625</xdr:colOff>
                <xdr:row>32</xdr:row>
                <xdr:rowOff>95250</xdr:rowOff>
              </to>
            </anchor>
          </controlPr>
        </control>
      </mc:Choice>
      <mc:Fallback>
        <control shapeId="5136" r:id="rId24" name="CheckBox2"/>
      </mc:Fallback>
    </mc:AlternateContent>
    <mc:AlternateContent xmlns:mc="http://schemas.openxmlformats.org/markup-compatibility/2006">
      <mc:Choice Requires="x14">
        <control shapeId="5134" r:id="rId26" name="CheckBox1">
          <controlPr defaultSize="0" autoLine="0" r:id="rId27">
            <anchor moveWithCells="1">
              <from>
                <xdr:col>3</xdr:col>
                <xdr:colOff>438150</xdr:colOff>
                <xdr:row>28</xdr:row>
                <xdr:rowOff>9525</xdr:rowOff>
              </from>
              <to>
                <xdr:col>3</xdr:col>
                <xdr:colOff>2333625</xdr:colOff>
                <xdr:row>30</xdr:row>
                <xdr:rowOff>38100</xdr:rowOff>
              </to>
            </anchor>
          </controlPr>
        </control>
      </mc:Choice>
      <mc:Fallback>
        <control shapeId="5134" r:id="rId26" name="CheckBox1"/>
      </mc:Fallback>
    </mc:AlternateContent>
    <mc:AlternateContent xmlns:mc="http://schemas.openxmlformats.org/markup-compatibility/2006">
      <mc:Choice Requires="x14">
        <control shapeId="5133" r:id="rId28" name="OptionButton3">
          <controlPr defaultSize="0" autoLine="0" r:id="rId29">
            <anchor moveWithCells="1">
              <from>
                <xdr:col>3</xdr:col>
                <xdr:colOff>438150</xdr:colOff>
                <xdr:row>15</xdr:row>
                <xdr:rowOff>28575</xdr:rowOff>
              </from>
              <to>
                <xdr:col>3</xdr:col>
                <xdr:colOff>2333625</xdr:colOff>
                <xdr:row>17</xdr:row>
                <xdr:rowOff>0</xdr:rowOff>
              </to>
            </anchor>
          </controlPr>
        </control>
      </mc:Choice>
      <mc:Fallback>
        <control shapeId="5133" r:id="rId28" name="OptionButton3"/>
      </mc:Fallback>
    </mc:AlternateContent>
    <mc:AlternateContent xmlns:mc="http://schemas.openxmlformats.org/markup-compatibility/2006">
      <mc:Choice Requires="x14">
        <control shapeId="5132" r:id="rId30" name="OptionButton2">
          <controlPr defaultSize="0" autoLine="0" r:id="rId31">
            <anchor moveWithCells="1">
              <from>
                <xdr:col>3</xdr:col>
                <xdr:colOff>438150</xdr:colOff>
                <xdr:row>13</xdr:row>
                <xdr:rowOff>66675</xdr:rowOff>
              </from>
              <to>
                <xdr:col>3</xdr:col>
                <xdr:colOff>2333625</xdr:colOff>
                <xdr:row>15</xdr:row>
                <xdr:rowOff>38100</xdr:rowOff>
              </to>
            </anchor>
          </controlPr>
        </control>
      </mc:Choice>
      <mc:Fallback>
        <control shapeId="5132" r:id="rId30" name="OptionButton2"/>
      </mc:Fallback>
    </mc:AlternateContent>
    <mc:AlternateContent xmlns:mc="http://schemas.openxmlformats.org/markup-compatibility/2006">
      <mc:Choice Requires="x14">
        <control shapeId="5131" r:id="rId32" name="OptionButton6">
          <controlPr defaultSize="0" autoLine="0" r:id="rId33">
            <anchor moveWithCells="1">
              <from>
                <xdr:col>3</xdr:col>
                <xdr:colOff>400050</xdr:colOff>
                <xdr:row>7</xdr:row>
                <xdr:rowOff>9525</xdr:rowOff>
              </from>
              <to>
                <xdr:col>3</xdr:col>
                <xdr:colOff>2295525</xdr:colOff>
                <xdr:row>8</xdr:row>
                <xdr:rowOff>142875</xdr:rowOff>
              </to>
            </anchor>
          </controlPr>
        </control>
      </mc:Choice>
      <mc:Fallback>
        <control shapeId="5131" r:id="rId32" name="OptionButton6"/>
      </mc:Fallback>
    </mc:AlternateContent>
    <mc:AlternateContent xmlns:mc="http://schemas.openxmlformats.org/markup-compatibility/2006">
      <mc:Choice Requires="x14">
        <control shapeId="5130" r:id="rId34" name="OptionButton5">
          <controlPr defaultSize="0" autoLine="0" r:id="rId35">
            <anchor moveWithCells="1">
              <from>
                <xdr:col>3</xdr:col>
                <xdr:colOff>400050</xdr:colOff>
                <xdr:row>5</xdr:row>
                <xdr:rowOff>47625</xdr:rowOff>
              </from>
              <to>
                <xdr:col>3</xdr:col>
                <xdr:colOff>2295525</xdr:colOff>
                <xdr:row>7</xdr:row>
                <xdr:rowOff>19050</xdr:rowOff>
              </to>
            </anchor>
          </controlPr>
        </control>
      </mc:Choice>
      <mc:Fallback>
        <control shapeId="5130" r:id="rId34" name="OptionButton5"/>
      </mc:Fallback>
    </mc:AlternateContent>
    <mc:AlternateContent xmlns:mc="http://schemas.openxmlformats.org/markup-compatibility/2006">
      <mc:Choice Requires="x14">
        <control shapeId="5125" r:id="rId36" name="OptionButton1">
          <controlPr defaultSize="0" autoLine="0" r:id="rId37">
            <anchor moveWithCells="1">
              <from>
                <xdr:col>3</xdr:col>
                <xdr:colOff>400050</xdr:colOff>
                <xdr:row>3</xdr:row>
                <xdr:rowOff>85725</xdr:rowOff>
              </from>
              <to>
                <xdr:col>3</xdr:col>
                <xdr:colOff>2295525</xdr:colOff>
                <xdr:row>5</xdr:row>
                <xdr:rowOff>57150</xdr:rowOff>
              </to>
            </anchor>
          </controlPr>
        </control>
      </mc:Choice>
      <mc:Fallback>
        <control shapeId="5125" r:id="rId36" name="OptionButton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6</vt:i4>
      </vt:variant>
      <vt:variant>
        <vt:lpstr>Benannte Bereiche</vt:lpstr>
      </vt:variant>
      <vt:variant>
        <vt:i4>83</vt:i4>
      </vt:variant>
    </vt:vector>
  </HeadingPairs>
  <TitlesOfParts>
    <vt:vector size="89" baseType="lpstr">
      <vt:lpstr>Regeln</vt:lpstr>
      <vt:lpstr>Tipps eintragen</vt:lpstr>
      <vt:lpstr>TippTabelle</vt:lpstr>
      <vt:lpstr>Druckversion Tipps</vt:lpstr>
      <vt:lpstr>Ergebnisse eintragen</vt:lpstr>
      <vt:lpstr>Umfrage</vt:lpstr>
      <vt:lpstr>_0_Mstr_Ab</vt:lpstr>
      <vt:lpstr>_0_TippGesamt</vt:lpstr>
      <vt:lpstr>_0_Tipps</vt:lpstr>
      <vt:lpstr>_1._Spieltag</vt:lpstr>
      <vt:lpstr>_10._Spieltag</vt:lpstr>
      <vt:lpstr>_10SA</vt:lpstr>
      <vt:lpstr>_11._Spieltag</vt:lpstr>
      <vt:lpstr>_11SA</vt:lpstr>
      <vt:lpstr>_12._Spieltag</vt:lpstr>
      <vt:lpstr>_12SA</vt:lpstr>
      <vt:lpstr>_13._Spieltag</vt:lpstr>
      <vt:lpstr>_13SA</vt:lpstr>
      <vt:lpstr>_14._Spieltag</vt:lpstr>
      <vt:lpstr>_14.Spieltag</vt:lpstr>
      <vt:lpstr>_14SA</vt:lpstr>
      <vt:lpstr>_15._Spieltag</vt:lpstr>
      <vt:lpstr>_15SA</vt:lpstr>
      <vt:lpstr>_16._Spieltag</vt:lpstr>
      <vt:lpstr>_16SA</vt:lpstr>
      <vt:lpstr>_17._Spieltag</vt:lpstr>
      <vt:lpstr>_17SA</vt:lpstr>
      <vt:lpstr>_18._Spieltag</vt:lpstr>
      <vt:lpstr>_18SA</vt:lpstr>
      <vt:lpstr>_19._Spieltag</vt:lpstr>
      <vt:lpstr>_19SA</vt:lpstr>
      <vt:lpstr>_1SA</vt:lpstr>
      <vt:lpstr>_2._Spieltag</vt:lpstr>
      <vt:lpstr>_20._Spieltag</vt:lpstr>
      <vt:lpstr>_20SA</vt:lpstr>
      <vt:lpstr>_21._Spieltag</vt:lpstr>
      <vt:lpstr>_21SA</vt:lpstr>
      <vt:lpstr>_22._Spieltag</vt:lpstr>
      <vt:lpstr>_22SA</vt:lpstr>
      <vt:lpstr>_23._Spieltag</vt:lpstr>
      <vt:lpstr>_23SA</vt:lpstr>
      <vt:lpstr>_24._Spieltag</vt:lpstr>
      <vt:lpstr>_24SA</vt:lpstr>
      <vt:lpstr>_25._Spieltag</vt:lpstr>
      <vt:lpstr>_25SA</vt:lpstr>
      <vt:lpstr>_26._Spieltag</vt:lpstr>
      <vt:lpstr>_26SA</vt:lpstr>
      <vt:lpstr>_27._Spieltag</vt:lpstr>
      <vt:lpstr>_27SA</vt:lpstr>
      <vt:lpstr>_28._Spieltag</vt:lpstr>
      <vt:lpstr>_28SA</vt:lpstr>
      <vt:lpstr>_29._Spieltag</vt:lpstr>
      <vt:lpstr>_29SA</vt:lpstr>
      <vt:lpstr>_2SA</vt:lpstr>
      <vt:lpstr>_3._Spieltag</vt:lpstr>
      <vt:lpstr>_30._Spieltag</vt:lpstr>
      <vt:lpstr>_30SA</vt:lpstr>
      <vt:lpstr>_31._Spieltag</vt:lpstr>
      <vt:lpstr>_31SA</vt:lpstr>
      <vt:lpstr>_32._Spieltag</vt:lpstr>
      <vt:lpstr>_32SA</vt:lpstr>
      <vt:lpstr>_33._Spieltag</vt:lpstr>
      <vt:lpstr>_33SA</vt:lpstr>
      <vt:lpstr>_34._Spieltag</vt:lpstr>
      <vt:lpstr>_34SA</vt:lpstr>
      <vt:lpstr>_3SA</vt:lpstr>
      <vt:lpstr>_4._Spieltag</vt:lpstr>
      <vt:lpstr>_4SA</vt:lpstr>
      <vt:lpstr>_5._Spieltag</vt:lpstr>
      <vt:lpstr>_5SA</vt:lpstr>
      <vt:lpstr>_6._Spieltag</vt:lpstr>
      <vt:lpstr>_6SA</vt:lpstr>
      <vt:lpstr>_7._Spieltag</vt:lpstr>
      <vt:lpstr>_7SA</vt:lpstr>
      <vt:lpstr>_8._Spieltag</vt:lpstr>
      <vt:lpstr>_8SA</vt:lpstr>
      <vt:lpstr>_9._Spieltag</vt:lpstr>
      <vt:lpstr>_9SA</vt:lpstr>
      <vt:lpstr>_A_Tipps</vt:lpstr>
      <vt:lpstr>Absteiger1</vt:lpstr>
      <vt:lpstr>Absteiger2</vt:lpstr>
      <vt:lpstr>'Druckversion Tipps'!Druckbereich</vt:lpstr>
      <vt:lpstr>Meister</vt:lpstr>
      <vt:lpstr>Pkte_Abst</vt:lpstr>
      <vt:lpstr>Pkte_AS</vt:lpstr>
      <vt:lpstr>Pkte_HS</vt:lpstr>
      <vt:lpstr>Pkte_Mstr</vt:lpstr>
      <vt:lpstr>Pkte_U</vt:lpstr>
      <vt:lpstr>Tipps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Bundesliga-Online-Tipp</dc:title>
  <dc:creator>Carmen &amp; Michael Schneider</dc:creator>
  <dc:description>Version 1.0</dc:description>
  <cp:lastModifiedBy>Schneider, Michael</cp:lastModifiedBy>
  <cp:lastPrinted>2022-06-21T13:46:20Z</cp:lastPrinted>
  <dcterms:created xsi:type="dcterms:W3CDTF">1999-07-08T21:36:07Z</dcterms:created>
  <dcterms:modified xsi:type="dcterms:W3CDTF">2024-08-04T22:16:15Z</dcterms:modified>
</cp:coreProperties>
</file>